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30" activeTab="1"/>
  </bookViews>
  <sheets>
    <sheet name="Programmation Bullion" sheetId="1" r:id="rId1"/>
    <sheet name="Séances Bullion Vma 16km" sheetId="2" r:id="rId2"/>
    <sheet name="Prédiction" sheetId="3" r:id="rId3"/>
  </sheets>
  <definedNames/>
  <calcPr fullCalcOnLoad="1"/>
</workbook>
</file>

<file path=xl/sharedStrings.xml><?xml version="1.0" encoding="utf-8"?>
<sst xmlns="http://schemas.openxmlformats.org/spreadsheetml/2006/main" count="155" uniqueCount="91">
  <si>
    <t>S</t>
  </si>
  <si>
    <t>Dates</t>
  </si>
  <si>
    <t>Objectifs</t>
  </si>
  <si>
    <t>S1</t>
  </si>
  <si>
    <t>31 déc. Au 6 janvier</t>
  </si>
  <si>
    <t>S2</t>
  </si>
  <si>
    <t>7 janvier au 13 janvier</t>
  </si>
  <si>
    <t>S3</t>
  </si>
  <si>
    <t>14 janvier au 20 janvier</t>
  </si>
  <si>
    <t>S4</t>
  </si>
  <si>
    <t>21 janvier au 27 janvier</t>
  </si>
  <si>
    <t>S5</t>
  </si>
  <si>
    <t>28 janvier au 3 février</t>
  </si>
  <si>
    <t>S6</t>
  </si>
  <si>
    <t>4 février au 10 février</t>
  </si>
  <si>
    <t>OBSERVATIONS</t>
  </si>
  <si>
    <t>VMA</t>
  </si>
  <si>
    <t>km/h</t>
  </si>
  <si>
    <t xml:space="preserve">Entrez vos </t>
  </si>
  <si>
    <t>FC max</t>
  </si>
  <si>
    <t>FC repos</t>
  </si>
  <si>
    <t>Allures</t>
  </si>
  <si>
    <t>% VMA</t>
  </si>
  <si>
    <t>V</t>
  </si>
  <si>
    <t>tps au km</t>
  </si>
  <si>
    <t>tps au 100m</t>
  </si>
  <si>
    <t>FC Cible</t>
  </si>
  <si>
    <t>Récup</t>
  </si>
  <si>
    <t>Footing Bas</t>
  </si>
  <si>
    <t>Footing Haut</t>
  </si>
  <si>
    <t>Semi</t>
  </si>
  <si>
    <t>10 km</t>
  </si>
  <si>
    <t>VMA Longue</t>
  </si>
  <si>
    <t>VMA Courte</t>
  </si>
  <si>
    <t>X</t>
  </si>
  <si>
    <t>TEMPS DE PASSAGE AUX :        distances (en mètres)</t>
  </si>
  <si>
    <t>Distance parcourue (mètres) en fonction du temps en minutes</t>
  </si>
  <si>
    <t>PREPA FONDAMENTALE – S1 du 31 décembre au 6 janvier</t>
  </si>
  <si>
    <t>Séance</t>
  </si>
  <si>
    <t>Séance 1</t>
  </si>
  <si>
    <t>Séance 2</t>
  </si>
  <si>
    <t>Séance 3</t>
  </si>
  <si>
    <t>Séance 4</t>
  </si>
  <si>
    <t>Footing/Renforcement Musculaire</t>
  </si>
  <si>
    <t>Footing</t>
  </si>
  <si>
    <t>SL</t>
  </si>
  <si>
    <t>Infos</t>
  </si>
  <si>
    <t>Footing 40' + Renforcement Musculaire
Séance AA lundi soir</t>
  </si>
  <si>
    <t>Volume séance</t>
  </si>
  <si>
    <t>Volume semaine</t>
  </si>
  <si>
    <t xml:space="preserve">Footing </t>
  </si>
  <si>
    <t xml:space="preserve">Footing 40' </t>
  </si>
  <si>
    <t>SL avec All. Semi</t>
  </si>
  <si>
    <t>PREDICTION DE PERFORMANCE EN FONCTION DE LA VMA</t>
  </si>
  <si>
    <t>10km</t>
  </si>
  <si>
    <t>semi</t>
  </si>
  <si>
    <t>marathon</t>
  </si>
  <si>
    <t>% 10km</t>
  </si>
  <si>
    <t>% semi</t>
  </si>
  <si>
    <t>% marat</t>
  </si>
  <si>
    <t>coeff reigel semi-10km</t>
  </si>
  <si>
    <t>coeff reigel mar-semi</t>
  </si>
  <si>
    <t xml:space="preserve">PREVISION  SEMI DE BULLION  - PLAN POUR ATHLETE HABITUE A COURIR 3 à 4 FOIS PAR SEMAINE EN 2018 ET ALLURES ESTIMEES POUR UNE VMA DE 16km/h - </t>
  </si>
  <si>
    <t>PREPA FONDAMENTALE/SPECIFIQUE/PRE COMPET</t>
  </si>
  <si>
    <t>* Préparation courte sur 6 semaines. Allures pour une vma de 16km/h
4 séances par semaine, si 5 séances rajouter un footing 1h15-1h30 max après la séance spécif</t>
  </si>
  <si>
    <r>
      <t xml:space="preserve">* </t>
    </r>
    <r>
      <rPr>
        <u val="single"/>
        <sz val="8"/>
        <color indexed="8"/>
        <rFont val="Arial Narrow"/>
        <family val="2"/>
      </rPr>
      <t>Puissance aérobie</t>
    </r>
    <r>
      <rPr>
        <sz val="8"/>
        <color indexed="8"/>
        <rFont val="Arial Narrow"/>
        <family val="2"/>
      </rPr>
      <t xml:space="preserve"> : Développement VMA courte et Moyenne
* </t>
    </r>
    <r>
      <rPr>
        <u val="single"/>
        <sz val="8"/>
        <color indexed="8"/>
        <rFont val="Arial Narrow"/>
        <family val="2"/>
      </rPr>
      <t>Capacité aérobie</t>
    </r>
    <r>
      <rPr>
        <sz val="8"/>
        <color indexed="8"/>
        <rFont val="Arial Narrow"/>
        <family val="2"/>
      </rPr>
      <t xml:space="preserve">: Travail 70%-85% VMA (allure semi+allure 10km)
* </t>
    </r>
    <r>
      <rPr>
        <u val="single"/>
        <sz val="8"/>
        <color indexed="8"/>
        <rFont val="Arial Narrow"/>
        <family val="2"/>
      </rPr>
      <t>Renforcement musculaire</t>
    </r>
    <r>
      <rPr>
        <sz val="8"/>
        <color indexed="8"/>
        <rFont val="Arial Narrow"/>
        <family val="2"/>
      </rPr>
      <t xml:space="preserve"> 
</t>
    </r>
  </si>
  <si>
    <t xml:space="preserve">Footing 50' 
70% vma </t>
  </si>
  <si>
    <t>PREPA SPECIFIQUE – S2 du 7 janvier au 13 janvier</t>
  </si>
  <si>
    <t>PREPA SPECIFIQUE – S3 du 14 janvier au 20 janvier</t>
  </si>
  <si>
    <t>PREPA SPECIFIQUE - S4 du  21 janvier au 27 janvier  - Régénération</t>
  </si>
  <si>
    <t>PRE COMPET - S5 du 28 janvier au 3 février</t>
  </si>
  <si>
    <t>Mixte Vma/al. Semi</t>
  </si>
  <si>
    <t>PRE COMPET - S6 du 4 février au 10 février</t>
  </si>
  <si>
    <t>OBJECTIF</t>
  </si>
  <si>
    <t>Footing 40'</t>
  </si>
  <si>
    <t>SEMI DE BUILLION</t>
  </si>
  <si>
    <r>
      <t>Footing 25' 65% vma
+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>6x1000m al.10km</t>
    </r>
    <r>
      <rPr>
        <b/>
        <sz val="8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(84% vma)
r= 1'30' footing + footing 10'</t>
    </r>
  </si>
  <si>
    <r>
      <t>Footing 25'  65% vma 
+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4000x3000x2000x1000m al. Semi </t>
    </r>
    <r>
      <rPr>
        <sz val="8"/>
        <rFont val="Arial Narrow"/>
        <family val="2"/>
      </rPr>
      <t xml:space="preserve">78% vma </t>
    </r>
    <r>
      <rPr>
        <sz val="8"/>
        <color indexed="8"/>
        <rFont val="Arial Narrow"/>
        <family val="2"/>
      </rPr>
      <t xml:space="preserve"> 
r=3'/2'45''/2' footing + footing 10' 65% vma</t>
    </r>
  </si>
  <si>
    <r>
      <t>Footing 24' +</t>
    </r>
    <r>
      <rPr>
        <b/>
        <sz val="8"/>
        <color indexed="10"/>
        <rFont val="Arial Narrow"/>
        <family val="2"/>
      </rPr>
      <t xml:space="preserve"> 6' all. Semi</t>
    </r>
    <r>
      <rPr>
        <sz val="8"/>
        <color indexed="8"/>
        <rFont val="Arial Narrow"/>
        <family val="2"/>
      </rPr>
      <t xml:space="preserve"> + footing 5'</t>
    </r>
  </si>
  <si>
    <r>
      <t>Ech 25' (footing+ppg+ld)
Piste : 2x</t>
    </r>
    <r>
      <rPr>
        <b/>
        <sz val="8"/>
        <color indexed="10"/>
        <rFont val="Arial Narrow"/>
        <family val="2"/>
      </rPr>
      <t>(7x45''/45")</t>
    </r>
    <r>
      <rPr>
        <sz val="8"/>
        <color indexed="8"/>
        <rFont val="Arial Narrow"/>
        <family val="2"/>
      </rPr>
      <t>100% vma R=3' trot
 + Ra 9'</t>
    </r>
  </si>
  <si>
    <t>TEST VMA</t>
  </si>
  <si>
    <r>
      <t xml:space="preserve">TEST VMA </t>
    </r>
    <r>
      <rPr>
        <sz val="8"/>
        <color indexed="8"/>
        <rFont val="Arial Narrow"/>
        <family val="2"/>
      </rPr>
      <t>+ footing 15'</t>
    </r>
  </si>
  <si>
    <t xml:space="preserve">Footing 60' 
70% vma </t>
  </si>
  <si>
    <r>
      <t xml:space="preserve">
Ech 25' (footing+ppg+ld)
Piste :</t>
    </r>
    <r>
      <rPr>
        <b/>
        <sz val="8"/>
        <color indexed="10"/>
        <rFont val="Arial Narrow"/>
        <family val="2"/>
      </rPr>
      <t xml:space="preserve"> 8x300m + 8x200m</t>
    </r>
    <r>
      <rPr>
        <sz val="8"/>
        <color indexed="8"/>
        <rFont val="Arial Narrow"/>
        <family val="2"/>
      </rPr>
      <t xml:space="preserve"> 100% vma  
r=100m (1' et 45'') R=3' trot
 + Ra 6'"  
</t>
    </r>
  </si>
  <si>
    <t>Footing 45' 
65% vma (10,4km/h - 5'46''/km)</t>
  </si>
  <si>
    <r>
      <t xml:space="preserve">Footing 25' 65% vma 
+ </t>
    </r>
    <r>
      <rPr>
        <b/>
        <sz val="8"/>
        <color indexed="10"/>
        <rFont val="Arial Narrow"/>
        <family val="2"/>
      </rPr>
      <t>2000m/2000m/1000m</t>
    </r>
    <r>
      <rPr>
        <sz val="8"/>
        <rFont val="Arial Narrow"/>
        <family val="2"/>
      </rPr>
      <t xml:space="preserve"> r=2' trot</t>
    </r>
    <r>
      <rPr>
        <b/>
        <sz val="8"/>
        <color indexed="10"/>
        <rFont val="Arial Narrow"/>
        <family val="2"/>
      </rPr>
      <t xml:space="preserve">
</t>
    </r>
    <r>
      <rPr>
        <sz val="8"/>
        <color indexed="8"/>
        <rFont val="Arial Narrow"/>
        <family val="2"/>
      </rPr>
      <t>al.Semi 78% vma r= 2' footing 
+ footing 10' 60% vma</t>
    </r>
  </si>
  <si>
    <r>
      <t>Footing 25' 65% vma 
+</t>
    </r>
    <r>
      <rPr>
        <sz val="8"/>
        <color indexed="53"/>
        <rFont val="Arial Narrow"/>
        <family val="2"/>
      </rPr>
      <t xml:space="preserve"> 4</t>
    </r>
    <r>
      <rPr>
        <b/>
        <sz val="8"/>
        <color indexed="10"/>
        <rFont val="Arial Narrow"/>
        <family val="0"/>
      </rPr>
      <t>x2000m al.Semi</t>
    </r>
    <r>
      <rPr>
        <b/>
        <sz val="8"/>
        <color indexed="53"/>
        <rFont val="Arial Narrow"/>
        <family val="2"/>
      </rPr>
      <t xml:space="preserve"> </t>
    </r>
    <r>
      <rPr>
        <sz val="8"/>
        <color indexed="8"/>
        <rFont val="Arial Narrow"/>
        <family val="2"/>
      </rPr>
      <t>78% vma r= 2' footing 
+ footing 10' 60% vma</t>
    </r>
  </si>
  <si>
    <t xml:space="preserve">Footing 55' 
65% vma </t>
  </si>
  <si>
    <t>Footing long 1h15' 65-70% vma</t>
  </si>
  <si>
    <r>
      <t>Ech 25' (footing+ppg+ld)
Piste :</t>
    </r>
    <r>
      <rPr>
        <b/>
        <sz val="8"/>
        <color indexed="10"/>
        <rFont val="Arial Narrow"/>
        <family val="2"/>
      </rPr>
      <t>7x300m</t>
    </r>
    <r>
      <rPr>
        <sz val="8"/>
        <color indexed="8"/>
        <rFont val="Arial Narrow"/>
        <family val="2"/>
      </rPr>
      <t xml:space="preserve"> (95%vma) -</t>
    </r>
    <r>
      <rPr>
        <b/>
        <sz val="8"/>
        <color indexed="10"/>
        <rFont val="Arial Narrow"/>
        <family val="2"/>
      </rPr>
      <t xml:space="preserve">1000m </t>
    </r>
    <r>
      <rPr>
        <sz val="8"/>
        <rFont val="Arial Narrow"/>
        <family val="2"/>
      </rPr>
      <t>all 10km</t>
    </r>
    <r>
      <rPr>
        <sz val="8"/>
        <color indexed="8"/>
        <rFont val="Arial Narrow"/>
        <family val="2"/>
      </rPr>
      <t xml:space="preserve"> - </t>
    </r>
    <r>
      <rPr>
        <b/>
        <sz val="8"/>
        <color indexed="10"/>
        <rFont val="Arial Narrow"/>
        <family val="2"/>
      </rPr>
      <t>7x200m</t>
    </r>
    <r>
      <rPr>
        <sz val="8"/>
        <color indexed="8"/>
        <rFont val="Arial Narrow"/>
        <family val="2"/>
      </rPr>
      <t xml:space="preserve"> (95%vma) - </t>
    </r>
    <r>
      <rPr>
        <b/>
        <sz val="8"/>
        <color indexed="10"/>
        <rFont val="Arial Narrow"/>
        <family val="2"/>
      </rPr>
      <t xml:space="preserve">1000m </t>
    </r>
    <r>
      <rPr>
        <sz val="8"/>
        <rFont val="Arial Narrow"/>
        <family val="2"/>
      </rPr>
      <t>all.10km</t>
    </r>
    <r>
      <rPr>
        <sz val="8"/>
        <color indexed="8"/>
        <rFont val="Arial Narrow"/>
        <family val="2"/>
      </rPr>
      <t xml:space="preserve"> r=100m R=2'
 Ra 6'</t>
    </r>
  </si>
  <si>
    <r>
      <t xml:space="preserve">Ech 25' (footing+ppg+ld)
Piste : </t>
    </r>
    <r>
      <rPr>
        <b/>
        <sz val="8"/>
        <color indexed="10"/>
        <rFont val="Arial Narrow"/>
        <family val="2"/>
      </rPr>
      <t>2x5x400m</t>
    </r>
    <r>
      <rPr>
        <sz val="8"/>
        <color indexed="8"/>
        <rFont val="Arial Narrow"/>
        <family val="2"/>
      </rPr>
      <t xml:space="preserve"> 95% vma r=100m
 R=3' trot + Ra 6'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</si>
</sst>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h:mm:ss;@"/>
    <numFmt numFmtId="166" formatCode="h:mm:ss"/>
    <numFmt numFmtId="167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8"/>
      <color indexed="54"/>
      <name val="Calibri Ligh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8"/>
      <name val="Arial Narrow"/>
      <family val="2"/>
    </font>
    <font>
      <u val="single"/>
      <sz val="8"/>
      <color indexed="8"/>
      <name val="Arial Narrow"/>
      <family val="2"/>
    </font>
    <font>
      <b/>
      <sz val="10"/>
      <name val="Arial"/>
      <family val="2"/>
    </font>
    <font>
      <i/>
      <sz val="8"/>
      <color indexed="8"/>
      <name val="Times New Roman"/>
      <family val="1"/>
    </font>
    <font>
      <b/>
      <sz val="12"/>
      <color indexed="2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Arial"/>
      <family val="2"/>
    </font>
    <font>
      <sz val="11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2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sz val="8"/>
      <color indexed="53"/>
      <name val="Arial Narrow"/>
      <family val="2"/>
    </font>
    <font>
      <sz val="8"/>
      <name val="Arial Narrow"/>
      <family val="2"/>
    </font>
    <font>
      <b/>
      <sz val="8"/>
      <color indexed="53"/>
      <name val="Arial Narrow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1" fillId="0" borderId="0">
      <alignment/>
      <protection/>
    </xf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78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21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21" fontId="22" fillId="0" borderId="12" xfId="0" applyNumberFormat="1" applyFont="1" applyFill="1" applyBorder="1" applyAlignment="1">
      <alignment horizontal="center" vertical="center" wrapText="1"/>
    </xf>
    <xf numFmtId="21" fontId="22" fillId="0" borderId="13" xfId="0" applyNumberFormat="1" applyFont="1" applyFill="1" applyBorder="1" applyAlignment="1">
      <alignment horizontal="center" vertical="center" wrapText="1"/>
    </xf>
    <xf numFmtId="21" fontId="22" fillId="0" borderId="10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26" fillId="25" borderId="14" xfId="0" applyFont="1" applyFill="1" applyBorder="1" applyAlignment="1">
      <alignment horizontal="center"/>
    </xf>
    <xf numFmtId="0" fontId="27" fillId="26" borderId="15" xfId="0" applyFont="1" applyFill="1" applyBorder="1" applyAlignment="1" applyProtection="1">
      <alignment horizontal="center"/>
      <protection locked="0"/>
    </xf>
    <xf numFmtId="0" fontId="28" fillId="25" borderId="1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right"/>
    </xf>
    <xf numFmtId="0" fontId="26" fillId="25" borderId="15" xfId="0" applyFont="1" applyFill="1" applyBorder="1" applyAlignment="1">
      <alignment horizontal="center"/>
    </xf>
    <xf numFmtId="0" fontId="27" fillId="25" borderId="18" xfId="0" applyFont="1" applyFill="1" applyBorder="1" applyAlignment="1" applyProtection="1">
      <alignment horizontal="center"/>
      <protection locked="0"/>
    </xf>
    <xf numFmtId="0" fontId="26" fillId="25" borderId="18" xfId="0" applyFont="1" applyFill="1" applyBorder="1" applyAlignment="1">
      <alignment horizontal="center"/>
    </xf>
    <xf numFmtId="0" fontId="27" fillId="25" borderId="19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24" fillId="27" borderId="20" xfId="0" applyFont="1" applyFill="1" applyBorder="1" applyAlignment="1">
      <alignment horizontal="center"/>
    </xf>
    <xf numFmtId="0" fontId="30" fillId="27" borderId="21" xfId="0" applyFont="1" applyFill="1" applyBorder="1" applyAlignment="1">
      <alignment horizontal="center"/>
    </xf>
    <xf numFmtId="0" fontId="30" fillId="27" borderId="22" xfId="0" applyFont="1" applyFill="1" applyBorder="1" applyAlignment="1">
      <alignment horizontal="center"/>
    </xf>
    <xf numFmtId="164" fontId="30" fillId="27" borderId="20" xfId="0" applyNumberFormat="1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/>
    </xf>
    <xf numFmtId="0" fontId="30" fillId="27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164" fontId="31" fillId="0" borderId="26" xfId="0" applyNumberFormat="1" applyFont="1" applyBorder="1" applyAlignment="1" applyProtection="1">
      <alignment horizontal="center"/>
      <protection hidden="1"/>
    </xf>
    <xf numFmtId="164" fontId="31" fillId="0" borderId="10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31" fillId="0" borderId="0" xfId="0" applyNumberFormat="1" applyFont="1" applyBorder="1" applyAlignment="1" applyProtection="1">
      <alignment horizontal="center"/>
      <protection hidden="1"/>
    </xf>
    <xf numFmtId="164" fontId="31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Alignment="1">
      <alignment/>
    </xf>
    <xf numFmtId="0" fontId="33" fillId="26" borderId="24" xfId="0" applyFont="1" applyFill="1" applyBorder="1" applyAlignment="1">
      <alignment horizontal="center"/>
    </xf>
    <xf numFmtId="0" fontId="34" fillId="26" borderId="24" xfId="0" applyFont="1" applyFill="1" applyBorder="1" applyAlignment="1">
      <alignment horizontal="center"/>
    </xf>
    <xf numFmtId="0" fontId="33" fillId="26" borderId="27" xfId="0" applyFont="1" applyFill="1" applyBorder="1" applyAlignment="1">
      <alignment horizontal="center"/>
    </xf>
    <xf numFmtId="0" fontId="33" fillId="26" borderId="28" xfId="0" applyFont="1" applyFill="1" applyBorder="1" applyAlignment="1">
      <alignment horizontal="center"/>
    </xf>
    <xf numFmtId="0" fontId="24" fillId="26" borderId="29" xfId="0" applyFont="1" applyFill="1" applyBorder="1" applyAlignment="1">
      <alignment horizontal="center"/>
    </xf>
    <xf numFmtId="0" fontId="24" fillId="26" borderId="30" xfId="0" applyFont="1" applyFill="1" applyBorder="1" applyAlignment="1">
      <alignment horizontal="center"/>
    </xf>
    <xf numFmtId="0" fontId="24" fillId="26" borderId="31" xfId="0" applyFont="1" applyFill="1" applyBorder="1" applyAlignment="1">
      <alignment horizontal="center"/>
    </xf>
    <xf numFmtId="0" fontId="24" fillId="26" borderId="15" xfId="0" applyFont="1" applyFill="1" applyBorder="1" applyAlignment="1">
      <alignment horizontal="center"/>
    </xf>
    <xf numFmtId="0" fontId="24" fillId="26" borderId="32" xfId="0" applyFont="1" applyFill="1" applyBorder="1" applyAlignment="1">
      <alignment horizontal="center"/>
    </xf>
    <xf numFmtId="0" fontId="24" fillId="26" borderId="33" xfId="0" applyFont="1" applyFill="1" applyBorder="1" applyAlignment="1">
      <alignment horizontal="center"/>
    </xf>
    <xf numFmtId="0" fontId="35" fillId="26" borderId="34" xfId="0" applyFont="1" applyFill="1" applyBorder="1" applyAlignment="1">
      <alignment horizontal="center"/>
    </xf>
    <xf numFmtId="0" fontId="24" fillId="0" borderId="35" xfId="0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35" fillId="26" borderId="37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5" fillId="26" borderId="39" xfId="0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18" fillId="21" borderId="26" xfId="0" applyFont="1" applyFill="1" applyBorder="1" applyAlignment="1" applyProtection="1">
      <alignment horizontal="center" vertical="center" wrapText="1"/>
      <protection/>
    </xf>
    <xf numFmtId="0" fontId="22" fillId="24" borderId="26" xfId="0" applyFont="1" applyFill="1" applyBorder="1" applyAlignment="1">
      <alignment horizontal="center" vertical="center" wrapText="1"/>
    </xf>
    <xf numFmtId="21" fontId="22" fillId="0" borderId="43" xfId="0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21" fontId="22" fillId="0" borderId="45" xfId="0" applyNumberFormat="1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21" fontId="22" fillId="0" borderId="24" xfId="0" applyNumberFormat="1" applyFont="1" applyFill="1" applyBorder="1" applyAlignment="1">
      <alignment horizontal="center" vertical="center" wrapText="1"/>
    </xf>
    <xf numFmtId="0" fontId="1" fillId="0" borderId="0" xfId="49" applyAlignment="1">
      <alignment horizontal="center"/>
      <protection/>
    </xf>
    <xf numFmtId="0" fontId="1" fillId="0" borderId="0" xfId="49">
      <alignment/>
      <protection/>
    </xf>
    <xf numFmtId="0" fontId="43" fillId="0" borderId="46" xfId="49" applyFont="1" applyBorder="1" applyAlignment="1">
      <alignment horizontal="center"/>
      <protection/>
    </xf>
    <xf numFmtId="0" fontId="43" fillId="0" borderId="47" xfId="49" applyFont="1" applyBorder="1" applyAlignment="1">
      <alignment horizontal="center"/>
      <protection/>
    </xf>
    <xf numFmtId="0" fontId="44" fillId="0" borderId="27" xfId="49" applyFont="1" applyBorder="1" applyAlignment="1">
      <alignment horizontal="center"/>
      <protection/>
    </xf>
    <xf numFmtId="21" fontId="45" fillId="0" borderId="48" xfId="49" applyNumberFormat="1" applyFont="1" applyBorder="1" applyAlignment="1">
      <alignment horizontal="center"/>
      <protection/>
    </xf>
    <xf numFmtId="9" fontId="44" fillId="0" borderId="37" xfId="49" applyNumberFormat="1" applyFont="1" applyBorder="1" applyAlignment="1">
      <alignment horizontal="center"/>
      <protection/>
    </xf>
    <xf numFmtId="9" fontId="45" fillId="0" borderId="38" xfId="49" applyNumberFormat="1" applyFont="1" applyBorder="1" applyAlignment="1">
      <alignment horizontal="center"/>
      <protection/>
    </xf>
    <xf numFmtId="9" fontId="1" fillId="0" borderId="0" xfId="49" applyNumberFormat="1" applyAlignment="1">
      <alignment horizontal="center"/>
      <protection/>
    </xf>
    <xf numFmtId="167" fontId="1" fillId="0" borderId="0" xfId="49" applyNumberFormat="1">
      <alignment/>
      <protection/>
    </xf>
    <xf numFmtId="0" fontId="44" fillId="0" borderId="28" xfId="49" applyFont="1" applyBorder="1" applyAlignment="1">
      <alignment horizontal="center"/>
      <protection/>
    </xf>
    <xf numFmtId="21" fontId="45" fillId="0" borderId="38" xfId="49" applyNumberFormat="1" applyFont="1" applyBorder="1" applyAlignment="1">
      <alignment horizontal="center"/>
      <protection/>
    </xf>
    <xf numFmtId="21" fontId="44" fillId="0" borderId="25" xfId="49" applyNumberFormat="1" applyFont="1" applyBorder="1" applyAlignment="1">
      <alignment horizontal="center"/>
      <protection/>
    </xf>
    <xf numFmtId="21" fontId="45" fillId="0" borderId="38" xfId="49" applyNumberFormat="1" applyFont="1" applyFill="1" applyBorder="1" applyAlignment="1">
      <alignment horizontal="center"/>
      <protection/>
    </xf>
    <xf numFmtId="21" fontId="44" fillId="0" borderId="37" xfId="49" applyNumberFormat="1" applyFont="1" applyFill="1" applyBorder="1" applyAlignment="1">
      <alignment horizontal="center"/>
      <protection/>
    </xf>
    <xf numFmtId="21" fontId="44" fillId="0" borderId="37" xfId="49" applyNumberFormat="1" applyFont="1" applyBorder="1" applyAlignment="1">
      <alignment horizontal="center"/>
      <protection/>
    </xf>
    <xf numFmtId="0" fontId="44" fillId="0" borderId="49" xfId="49" applyFont="1" applyBorder="1" applyAlignment="1">
      <alignment horizontal="center"/>
      <protection/>
    </xf>
    <xf numFmtId="21" fontId="44" fillId="0" borderId="41" xfId="49" applyNumberFormat="1" applyFont="1" applyBorder="1" applyAlignment="1">
      <alignment horizontal="center"/>
      <protection/>
    </xf>
    <xf numFmtId="21" fontId="45" fillId="0" borderId="40" xfId="49" applyNumberFormat="1" applyFont="1" applyBorder="1" applyAlignment="1">
      <alignment horizontal="center"/>
      <protection/>
    </xf>
    <xf numFmtId="21" fontId="44" fillId="0" borderId="39" xfId="49" applyNumberFormat="1" applyFont="1" applyBorder="1" applyAlignment="1">
      <alignment horizontal="center"/>
      <protection/>
    </xf>
    <xf numFmtId="21" fontId="44" fillId="0" borderId="39" xfId="49" applyNumberFormat="1" applyFont="1" applyFill="1" applyBorder="1" applyAlignment="1">
      <alignment horizontal="center"/>
      <protection/>
    </xf>
    <xf numFmtId="21" fontId="45" fillId="0" borderId="40" xfId="49" applyNumberFormat="1" applyFont="1" applyFill="1" applyBorder="1" applyAlignment="1">
      <alignment horizontal="center"/>
      <protection/>
    </xf>
    <xf numFmtId="21" fontId="45" fillId="0" borderId="50" xfId="49" applyNumberFormat="1" applyFont="1" applyBorder="1" applyAlignment="1">
      <alignment horizontal="center"/>
      <protection/>
    </xf>
    <xf numFmtId="9" fontId="44" fillId="0" borderId="39" xfId="49" applyNumberFormat="1" applyFont="1" applyBorder="1" applyAlignment="1">
      <alignment horizontal="center"/>
      <protection/>
    </xf>
    <xf numFmtId="9" fontId="45" fillId="0" borderId="40" xfId="49" applyNumberFormat="1" applyFont="1" applyBorder="1" applyAlignment="1">
      <alignment horizontal="center"/>
      <protection/>
    </xf>
    <xf numFmtId="21" fontId="44" fillId="0" borderId="25" xfId="49" applyNumberFormat="1" applyFont="1" applyFill="1" applyBorder="1" applyAlignment="1">
      <alignment horizontal="center"/>
      <protection/>
    </xf>
    <xf numFmtId="21" fontId="44" fillId="0" borderId="51" xfId="49" applyNumberFormat="1" applyFont="1" applyFill="1" applyBorder="1" applyAlignment="1">
      <alignment horizontal="center"/>
      <protection/>
    </xf>
    <xf numFmtId="21" fontId="45" fillId="0" borderId="52" xfId="49" applyNumberFormat="1" applyFont="1" applyFill="1" applyBorder="1" applyAlignment="1">
      <alignment horizontal="center"/>
      <protection/>
    </xf>
    <xf numFmtId="0" fontId="21" fillId="28" borderId="53" xfId="0" applyFont="1" applyFill="1" applyBorder="1" applyAlignment="1" applyProtection="1">
      <alignment horizontal="center" vertical="center" wrapText="1"/>
      <protection/>
    </xf>
    <xf numFmtId="0" fontId="21" fillId="28" borderId="5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21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21" fontId="22" fillId="0" borderId="55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9" fillId="29" borderId="59" xfId="0" applyFont="1" applyFill="1" applyBorder="1" applyAlignment="1">
      <alignment horizontal="center"/>
    </xf>
    <xf numFmtId="0" fontId="20" fillId="21" borderId="60" xfId="0" applyFont="1" applyFill="1" applyBorder="1" applyAlignment="1" applyProtection="1">
      <alignment horizontal="center" vertical="center" wrapText="1"/>
      <protection/>
    </xf>
    <xf numFmtId="0" fontId="20" fillId="21" borderId="61" xfId="0" applyFont="1" applyFill="1" applyBorder="1" applyAlignment="1" applyProtection="1">
      <alignment horizontal="center" vertical="center" wrapText="1"/>
      <protection/>
    </xf>
    <xf numFmtId="0" fontId="20" fillId="21" borderId="62" xfId="0" applyFont="1" applyFill="1" applyBorder="1" applyAlignment="1" applyProtection="1">
      <alignment horizontal="center" vertical="center" wrapText="1"/>
      <protection/>
    </xf>
    <xf numFmtId="0" fontId="32" fillId="26" borderId="24" xfId="0" applyFont="1" applyFill="1" applyBorder="1" applyAlignment="1">
      <alignment horizontal="center"/>
    </xf>
    <xf numFmtId="0" fontId="24" fillId="26" borderId="63" xfId="0" applyFont="1" applyFill="1" applyBorder="1" applyAlignment="1">
      <alignment horizontal="center"/>
    </xf>
    <xf numFmtId="0" fontId="24" fillId="26" borderId="64" xfId="0" applyFont="1" applyFill="1" applyBorder="1" applyAlignment="1">
      <alignment horizontal="center"/>
    </xf>
    <xf numFmtId="0" fontId="24" fillId="26" borderId="65" xfId="0" applyFont="1" applyFill="1" applyBorder="1" applyAlignment="1">
      <alignment horizontal="center"/>
    </xf>
    <xf numFmtId="0" fontId="18" fillId="0" borderId="66" xfId="0" applyFont="1" applyBorder="1" applyAlignment="1">
      <alignment horizontal="center" textRotation="255" wrapText="1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21" fontId="22" fillId="0" borderId="67" xfId="0" applyNumberFormat="1" applyFont="1" applyFill="1" applyBorder="1" applyAlignment="1">
      <alignment horizontal="left" vertical="center" wrapText="1"/>
    </xf>
    <xf numFmtId="21" fontId="23" fillId="0" borderId="68" xfId="0" applyNumberFormat="1" applyFont="1" applyFill="1" applyBorder="1" applyAlignment="1">
      <alignment horizontal="left" vertical="center" wrapText="1"/>
    </xf>
    <xf numFmtId="21" fontId="23" fillId="0" borderId="69" xfId="0" applyNumberFormat="1" applyFont="1" applyFill="1" applyBorder="1" applyAlignment="1">
      <alignment horizontal="left" vertical="center" wrapText="1"/>
    </xf>
    <xf numFmtId="21" fontId="23" fillId="0" borderId="70" xfId="0" applyNumberFormat="1" applyFont="1" applyFill="1" applyBorder="1" applyAlignment="1">
      <alignment horizontal="left" vertical="center" wrapText="1"/>
    </xf>
    <xf numFmtId="21" fontId="23" fillId="0" borderId="0" xfId="0" applyNumberFormat="1" applyFont="1" applyFill="1" applyBorder="1" applyAlignment="1">
      <alignment horizontal="left" vertical="center" wrapText="1"/>
    </xf>
    <xf numFmtId="21" fontId="23" fillId="0" borderId="66" xfId="0" applyNumberFormat="1" applyFont="1" applyFill="1" applyBorder="1" applyAlignment="1">
      <alignment horizontal="left" vertical="center" wrapText="1"/>
    </xf>
    <xf numFmtId="21" fontId="23" fillId="0" borderId="53" xfId="0" applyNumberFormat="1" applyFont="1" applyFill="1" applyBorder="1" applyAlignment="1">
      <alignment horizontal="left" vertical="center" wrapText="1"/>
    </xf>
    <xf numFmtId="21" fontId="23" fillId="0" borderId="71" xfId="0" applyNumberFormat="1" applyFont="1" applyFill="1" applyBorder="1" applyAlignment="1">
      <alignment horizontal="left" vertical="center" wrapText="1"/>
    </xf>
    <xf numFmtId="21" fontId="23" fillId="0" borderId="72" xfId="0" applyNumberFormat="1" applyFont="1" applyFill="1" applyBorder="1" applyAlignment="1">
      <alignment horizontal="left" vertical="center" wrapText="1"/>
    </xf>
    <xf numFmtId="0" fontId="24" fillId="29" borderId="0" xfId="0" applyFont="1" applyFill="1" applyBorder="1" applyAlignment="1">
      <alignment horizontal="center" vertical="center"/>
    </xf>
    <xf numFmtId="0" fontId="24" fillId="29" borderId="7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21" fillId="28" borderId="75" xfId="0" applyFont="1" applyFill="1" applyBorder="1" applyAlignment="1" applyProtection="1">
      <alignment horizontal="center" vertical="center" wrapText="1"/>
      <protection/>
    </xf>
    <xf numFmtId="0" fontId="21" fillId="28" borderId="5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37" fillId="0" borderId="76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  <xf numFmtId="21" fontId="22" fillId="0" borderId="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36" fillId="29" borderId="43" xfId="0" applyFont="1" applyFill="1" applyBorder="1" applyAlignment="1">
      <alignment horizontal="center" vertical="center"/>
    </xf>
    <xf numFmtId="0" fontId="36" fillId="29" borderId="45" xfId="0" applyFont="1" applyFill="1" applyBorder="1" applyAlignment="1">
      <alignment horizontal="center" vertical="center"/>
    </xf>
    <xf numFmtId="0" fontId="36" fillId="29" borderId="79" xfId="0" applyFont="1" applyFill="1" applyBorder="1" applyAlignment="1">
      <alignment horizontal="center" vertical="center"/>
    </xf>
    <xf numFmtId="0" fontId="20" fillId="21" borderId="26" xfId="0" applyFont="1" applyFill="1" applyBorder="1" applyAlignment="1" applyProtection="1">
      <alignment horizontal="center" vertical="center" wrapText="1"/>
      <protection/>
    </xf>
    <xf numFmtId="0" fontId="20" fillId="21" borderId="13" xfId="0" applyFont="1" applyFill="1" applyBorder="1" applyAlignment="1" applyProtection="1">
      <alignment horizontal="center" vertical="center" wrapText="1"/>
      <protection/>
    </xf>
    <xf numFmtId="0" fontId="20" fillId="21" borderId="80" xfId="0" applyFont="1" applyFill="1" applyBorder="1" applyAlignment="1" applyProtection="1">
      <alignment horizontal="center" vertical="center" wrapText="1"/>
      <protection/>
    </xf>
    <xf numFmtId="0" fontId="20" fillId="21" borderId="81" xfId="0" applyFont="1" applyFill="1" applyBorder="1" applyAlignment="1" applyProtection="1">
      <alignment horizontal="center" vertical="center" wrapText="1"/>
      <protection/>
    </xf>
    <xf numFmtId="0" fontId="20" fillId="21" borderId="6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21" fontId="22" fillId="0" borderId="11" xfId="0" applyNumberFormat="1" applyFont="1" applyFill="1" applyBorder="1" applyAlignment="1">
      <alignment horizontal="center" vertical="center" wrapText="1"/>
    </xf>
    <xf numFmtId="21" fontId="22" fillId="0" borderId="82" xfId="0" applyNumberFormat="1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>
      <alignment horizontal="center" vertical="center" wrapText="1"/>
    </xf>
    <xf numFmtId="0" fontId="36" fillId="29" borderId="24" xfId="0" applyFont="1" applyFill="1" applyBorder="1" applyAlignment="1">
      <alignment horizontal="center" vertical="center"/>
    </xf>
    <xf numFmtId="0" fontId="36" fillId="29" borderId="20" xfId="0" applyFont="1" applyFill="1" applyBorder="1" applyAlignment="1">
      <alignment horizontal="center" vertical="center"/>
    </xf>
    <xf numFmtId="0" fontId="20" fillId="21" borderId="2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8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21" fontId="22" fillId="0" borderId="44" xfId="0" applyNumberFormat="1" applyFont="1" applyFill="1" applyBorder="1" applyAlignment="1">
      <alignment horizontal="center" vertical="center" wrapText="1"/>
    </xf>
    <xf numFmtId="21" fontId="22" fillId="0" borderId="85" xfId="0" applyNumberFormat="1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22" fillId="0" borderId="87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2" fillId="0" borderId="0" xfId="49" applyFont="1" applyBorder="1" applyAlignment="1">
      <alignment horizontal="center"/>
      <protection/>
    </xf>
    <xf numFmtId="0" fontId="43" fillId="0" borderId="90" xfId="49" applyFont="1" applyBorder="1" applyAlignment="1">
      <alignment horizontal="center"/>
      <protection/>
    </xf>
    <xf numFmtId="0" fontId="43" fillId="0" borderId="46" xfId="49" applyFont="1" applyBorder="1" applyAlignment="1">
      <alignment horizontal="center"/>
      <protection/>
    </xf>
    <xf numFmtId="0" fontId="43" fillId="0" borderId="59" xfId="49" applyFont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prédiction performance Rouffignac" xfId="49"/>
    <cellStyle name="Note 1" xfId="50"/>
    <cellStyle name="Percent" xfId="51"/>
    <cellStyle name="Satisfaisant" xfId="52"/>
    <cellStyle name="Sortie" xfId="53"/>
    <cellStyle name="Texte explicatif" xfId="54"/>
    <cellStyle name="Titre 1" xfId="55"/>
    <cellStyle name="Titre 2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2">
      <selection activeCell="Q34" sqref="Q34"/>
    </sheetView>
  </sheetViews>
  <sheetFormatPr defaultColWidth="11.421875" defaultRowHeight="12.75"/>
  <cols>
    <col min="1" max="1" width="8.140625" style="0" customWidth="1"/>
    <col min="2" max="2" width="15.00390625" style="0" customWidth="1"/>
    <col min="3" max="3" width="10.57421875" style="0" customWidth="1"/>
    <col min="4" max="4" width="10.140625" style="0" customWidth="1"/>
    <col min="5" max="5" width="10.57421875" style="0" customWidth="1"/>
    <col min="6" max="6" width="11.7109375" style="0" customWidth="1"/>
    <col min="7" max="7" width="8.28125" style="0" customWidth="1"/>
    <col min="8" max="8" width="14.7109375" style="0" customWidth="1"/>
    <col min="11" max="11" width="9.140625" style="0" customWidth="1"/>
    <col min="12" max="12" width="13.421875" style="0" customWidth="1"/>
  </cols>
  <sheetData>
    <row r="1" spans="1:13" ht="12.7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2.75" customHeight="1">
      <c r="A2" s="109" t="s">
        <v>63</v>
      </c>
      <c r="B2" s="110"/>
      <c r="C2" s="110"/>
      <c r="D2" s="110"/>
      <c r="E2" s="110"/>
      <c r="F2" s="111"/>
      <c r="G2" s="117"/>
      <c r="H2" s="117"/>
      <c r="I2" s="117"/>
      <c r="J2" s="117"/>
      <c r="K2" s="117"/>
      <c r="L2" s="117"/>
      <c r="M2" s="117"/>
    </row>
    <row r="3" spans="1:13" ht="12.75">
      <c r="A3" s="97" t="s">
        <v>0</v>
      </c>
      <c r="B3" s="98" t="s">
        <v>1</v>
      </c>
      <c r="C3" s="131" t="s">
        <v>2</v>
      </c>
      <c r="D3" s="131"/>
      <c r="E3" s="131"/>
      <c r="F3" s="132"/>
      <c r="G3" s="99"/>
      <c r="H3" s="99"/>
      <c r="I3" s="133"/>
      <c r="J3" s="133"/>
      <c r="K3" s="99"/>
      <c r="L3" s="99"/>
      <c r="M3" s="99"/>
    </row>
    <row r="4" spans="1:13" ht="12.75">
      <c r="A4" s="62" t="s">
        <v>3</v>
      </c>
      <c r="B4" s="5" t="s">
        <v>4</v>
      </c>
      <c r="C4" s="118" t="s">
        <v>65</v>
      </c>
      <c r="D4" s="119"/>
      <c r="E4" s="119"/>
      <c r="F4" s="120"/>
      <c r="G4" s="127" t="s">
        <v>15</v>
      </c>
      <c r="H4" s="127"/>
      <c r="I4" s="127"/>
      <c r="J4" s="127"/>
      <c r="K4" s="127"/>
      <c r="L4" s="127"/>
      <c r="M4" s="128"/>
    </row>
    <row r="5" spans="1:13" ht="13.5" thickBot="1">
      <c r="A5" s="1" t="s">
        <v>5</v>
      </c>
      <c r="B5" s="5" t="s">
        <v>6</v>
      </c>
      <c r="C5" s="121"/>
      <c r="D5" s="122"/>
      <c r="E5" s="122"/>
      <c r="F5" s="123"/>
      <c r="G5" s="129" t="s">
        <v>64</v>
      </c>
      <c r="H5" s="130"/>
      <c r="I5" s="130"/>
      <c r="J5" s="130"/>
      <c r="K5" s="130"/>
      <c r="L5" s="130"/>
      <c r="M5" s="130"/>
    </row>
    <row r="6" spans="1:13" ht="13.5" thickBot="1">
      <c r="A6" s="1" t="s">
        <v>7</v>
      </c>
      <c r="B6" s="5" t="s">
        <v>8</v>
      </c>
      <c r="C6" s="121"/>
      <c r="D6" s="122"/>
      <c r="E6" s="122"/>
      <c r="F6" s="123"/>
      <c r="G6" s="104"/>
      <c r="H6" s="130"/>
      <c r="I6" s="130"/>
      <c r="J6" s="130"/>
      <c r="K6" s="130"/>
      <c r="L6" s="130"/>
      <c r="M6" s="130"/>
    </row>
    <row r="7" spans="1:13" ht="12.75">
      <c r="A7" s="7" t="s">
        <v>9</v>
      </c>
      <c r="B7" s="5" t="s">
        <v>10</v>
      </c>
      <c r="C7" s="121"/>
      <c r="D7" s="122"/>
      <c r="E7" s="122"/>
      <c r="F7" s="123"/>
      <c r="G7" s="10"/>
      <c r="H7" s="10"/>
      <c r="I7" s="100"/>
      <c r="J7" s="100"/>
      <c r="K7" s="101"/>
      <c r="L7" s="101"/>
      <c r="M7" s="9"/>
    </row>
    <row r="8" spans="1:13" ht="15.75" customHeight="1">
      <c r="A8" s="7" t="s">
        <v>11</v>
      </c>
      <c r="B8" s="9" t="s">
        <v>12</v>
      </c>
      <c r="C8" s="121"/>
      <c r="D8" s="122"/>
      <c r="E8" s="122"/>
      <c r="F8" s="123"/>
      <c r="G8" s="10"/>
      <c r="H8" s="10"/>
      <c r="I8" s="100"/>
      <c r="J8" s="100"/>
      <c r="K8" s="101"/>
      <c r="L8" s="101"/>
      <c r="M8" s="9"/>
    </row>
    <row r="9" spans="1:6" ht="12.75" customHeight="1">
      <c r="A9" s="1" t="s">
        <v>13</v>
      </c>
      <c r="B9" s="2" t="s">
        <v>14</v>
      </c>
      <c r="C9" s="121"/>
      <c r="D9" s="122"/>
      <c r="E9" s="122"/>
      <c r="F9" s="123"/>
    </row>
    <row r="10" spans="1:6" ht="12.75">
      <c r="A10" s="10"/>
      <c r="B10" s="9"/>
      <c r="C10" s="121"/>
      <c r="D10" s="122"/>
      <c r="E10" s="122"/>
      <c r="F10" s="123"/>
    </row>
    <row r="11" spans="1:6" ht="12.75">
      <c r="A11" s="10"/>
      <c r="B11" s="9"/>
      <c r="C11" s="124"/>
      <c r="D11" s="125"/>
      <c r="E11" s="125"/>
      <c r="F11" s="126"/>
    </row>
    <row r="12" ht="6.75" customHeight="1" thickBot="1"/>
    <row r="13" spans="1:11" ht="16.5" thickBot="1">
      <c r="A13" s="11"/>
      <c r="B13" s="12" t="s">
        <v>16</v>
      </c>
      <c r="C13" s="13">
        <v>16</v>
      </c>
      <c r="D13" s="14" t="s">
        <v>17</v>
      </c>
      <c r="E13" s="15" t="s">
        <v>18</v>
      </c>
      <c r="F13" s="16" t="s">
        <v>19</v>
      </c>
      <c r="G13" s="17">
        <v>185</v>
      </c>
      <c r="H13" s="18" t="s">
        <v>20</v>
      </c>
      <c r="I13" s="19">
        <v>45</v>
      </c>
      <c r="J13" s="20"/>
      <c r="K13" s="20"/>
    </row>
    <row r="14" spans="1:7" ht="12.75">
      <c r="A14" s="21"/>
      <c r="B14" s="22" t="s">
        <v>21</v>
      </c>
      <c r="C14" s="23" t="s">
        <v>22</v>
      </c>
      <c r="D14" s="24" t="s">
        <v>23</v>
      </c>
      <c r="E14" s="25" t="s">
        <v>24</v>
      </c>
      <c r="F14" s="26" t="s">
        <v>25</v>
      </c>
      <c r="G14" s="27" t="s">
        <v>26</v>
      </c>
    </row>
    <row r="15" spans="1:10" ht="15" customHeight="1">
      <c r="A15" s="116"/>
      <c r="B15" s="28" t="s">
        <v>27</v>
      </c>
      <c r="C15" s="29">
        <v>50</v>
      </c>
      <c r="D15" s="30">
        <f aca="true" t="shared" si="0" ref="D15:D25">$C$13*$C15/100</f>
        <v>8</v>
      </c>
      <c r="E15" s="31">
        <f aca="true" t="shared" si="1" ref="E15:E25">((1000*0.04167)/($C$13*10*$C15))</f>
        <v>0.00520875</v>
      </c>
      <c r="F15" s="32">
        <f aca="true" t="shared" si="2" ref="F15:F25">((100*0.04167)/($C$13*10*$C15))</f>
        <v>0.000520875</v>
      </c>
      <c r="G15" s="30">
        <f>((G13-I13)*C15/100)+I13</f>
        <v>115</v>
      </c>
      <c r="J15" s="33"/>
    </row>
    <row r="16" spans="1:10" ht="15">
      <c r="A16" s="116"/>
      <c r="B16" s="105" t="s">
        <v>28</v>
      </c>
      <c r="C16" s="29">
        <v>60</v>
      </c>
      <c r="D16" s="30">
        <f t="shared" si="0"/>
        <v>9.6</v>
      </c>
      <c r="E16" s="32">
        <f t="shared" si="1"/>
        <v>0.004340625</v>
      </c>
      <c r="F16" s="32">
        <f t="shared" si="2"/>
        <v>0.0004340625</v>
      </c>
      <c r="G16" s="30">
        <f>((G13-I13)*C16/100)+I13</f>
        <v>129</v>
      </c>
      <c r="H16" s="33"/>
      <c r="J16" s="33"/>
    </row>
    <row r="17" spans="1:12" ht="15">
      <c r="A17" s="116"/>
      <c r="B17" s="107"/>
      <c r="C17" s="29">
        <v>65</v>
      </c>
      <c r="D17" s="30">
        <f t="shared" si="0"/>
        <v>10.4</v>
      </c>
      <c r="E17" s="32">
        <f t="shared" si="1"/>
        <v>0.004006730769230769</v>
      </c>
      <c r="F17" s="32">
        <f t="shared" si="2"/>
        <v>0.0004006730769230769</v>
      </c>
      <c r="G17" s="30">
        <f>((G13-I13)*C17/100)+I13</f>
        <v>136</v>
      </c>
      <c r="H17" s="33"/>
      <c r="J17" s="33"/>
      <c r="L17" s="35"/>
    </row>
    <row r="18" spans="1:10" ht="15">
      <c r="A18" s="116"/>
      <c r="B18" s="102" t="s">
        <v>29</v>
      </c>
      <c r="C18" s="29">
        <v>70</v>
      </c>
      <c r="D18" s="30">
        <f t="shared" si="0"/>
        <v>11.2</v>
      </c>
      <c r="E18" s="32">
        <f t="shared" si="1"/>
        <v>0.0037205357142857144</v>
      </c>
      <c r="F18" s="32">
        <f t="shared" si="2"/>
        <v>0.0003720535714285714</v>
      </c>
      <c r="G18" s="30">
        <f>((G13-I13)*C18/100)+I13</f>
        <v>143</v>
      </c>
      <c r="H18" s="33"/>
      <c r="J18" s="33"/>
    </row>
    <row r="19" spans="1:8" ht="15">
      <c r="A19" s="116"/>
      <c r="B19" s="34" t="s">
        <v>30</v>
      </c>
      <c r="C19" s="29">
        <v>78</v>
      </c>
      <c r="D19" s="30">
        <f t="shared" si="0"/>
        <v>12.48</v>
      </c>
      <c r="E19" s="32">
        <f t="shared" si="1"/>
        <v>0.003338942307692308</v>
      </c>
      <c r="F19" s="32">
        <f t="shared" si="2"/>
        <v>0.00033389423076923076</v>
      </c>
      <c r="G19" s="30">
        <f>((G13-I13)*C19/100)+I13</f>
        <v>154.2</v>
      </c>
      <c r="H19" s="33"/>
    </row>
    <row r="20" spans="1:8" ht="15">
      <c r="A20" s="116"/>
      <c r="B20" s="28" t="s">
        <v>31</v>
      </c>
      <c r="C20" s="29">
        <v>84</v>
      </c>
      <c r="D20" s="30">
        <f t="shared" si="0"/>
        <v>13.44</v>
      </c>
      <c r="E20" s="32">
        <f t="shared" si="1"/>
        <v>0.0031004464285714285</v>
      </c>
      <c r="F20" s="32">
        <f t="shared" si="2"/>
        <v>0.00031004464285714283</v>
      </c>
      <c r="G20" s="30">
        <f>((G13-I13)*C20/100)+I13</f>
        <v>162.6</v>
      </c>
      <c r="H20" s="33"/>
    </row>
    <row r="21" spans="1:7" ht="15">
      <c r="A21" s="116"/>
      <c r="B21" s="105" t="s">
        <v>32</v>
      </c>
      <c r="C21" s="29">
        <v>85</v>
      </c>
      <c r="D21" s="30">
        <f t="shared" si="0"/>
        <v>13.6</v>
      </c>
      <c r="E21" s="32">
        <f t="shared" si="1"/>
        <v>0.0030639705882352943</v>
      </c>
      <c r="F21" s="32">
        <f t="shared" si="2"/>
        <v>0.0003063970588235294</v>
      </c>
      <c r="G21" s="30">
        <f>((G13-I13)*C21/100)+I13</f>
        <v>164</v>
      </c>
    </row>
    <row r="22" spans="1:7" ht="15">
      <c r="A22" s="116"/>
      <c r="B22" s="107"/>
      <c r="C22" s="29">
        <v>90</v>
      </c>
      <c r="D22" s="30">
        <f t="shared" si="0"/>
        <v>14.4</v>
      </c>
      <c r="E22" s="32">
        <f t="shared" si="1"/>
        <v>0.00289375</v>
      </c>
      <c r="F22" s="32">
        <f t="shared" si="2"/>
        <v>0.000289375</v>
      </c>
      <c r="G22" s="30">
        <f>((G13-I13)*C22/100)+I13</f>
        <v>171</v>
      </c>
    </row>
    <row r="23" spans="1:9" ht="15">
      <c r="A23" s="116"/>
      <c r="B23" s="105" t="s">
        <v>33</v>
      </c>
      <c r="C23" s="29">
        <v>95</v>
      </c>
      <c r="D23" s="30">
        <f t="shared" si="0"/>
        <v>15.2</v>
      </c>
      <c r="E23" s="32">
        <f t="shared" si="1"/>
        <v>0.002741447368421053</v>
      </c>
      <c r="F23" s="32">
        <f t="shared" si="2"/>
        <v>0.00027414473684210527</v>
      </c>
      <c r="G23" s="30">
        <f>((G13-I13)*C23/100)+I13</f>
        <v>178</v>
      </c>
      <c r="I23" s="36"/>
    </row>
    <row r="24" spans="1:10" ht="15">
      <c r="A24" s="116"/>
      <c r="B24" s="106"/>
      <c r="C24" s="29">
        <v>100</v>
      </c>
      <c r="D24" s="30">
        <f t="shared" si="0"/>
        <v>16</v>
      </c>
      <c r="E24" s="32">
        <f t="shared" si="1"/>
        <v>0.002604375</v>
      </c>
      <c r="F24" s="32">
        <f t="shared" si="2"/>
        <v>0.0002604375</v>
      </c>
      <c r="G24" s="30">
        <f>((G13-I13)*C24/100)+I13</f>
        <v>185</v>
      </c>
      <c r="I24" s="37"/>
      <c r="J24" s="33"/>
    </row>
    <row r="25" spans="1:11" ht="15">
      <c r="A25" s="116"/>
      <c r="B25" s="107"/>
      <c r="C25" s="29">
        <v>105</v>
      </c>
      <c r="D25" s="30">
        <f t="shared" si="0"/>
        <v>16.8</v>
      </c>
      <c r="E25" s="32">
        <f t="shared" si="1"/>
        <v>0.002480357142857143</v>
      </c>
      <c r="F25" s="32">
        <f t="shared" si="2"/>
        <v>0.00024803571428571425</v>
      </c>
      <c r="G25" s="30" t="s">
        <v>34</v>
      </c>
      <c r="K25" s="38"/>
    </row>
    <row r="26" ht="6.75" customHeight="1"/>
    <row r="27" spans="1:13" ht="14.25" customHeight="1">
      <c r="A27" s="20"/>
      <c r="B27" s="112" t="s">
        <v>35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13.5" customHeight="1">
      <c r="A28" s="39" t="s">
        <v>22</v>
      </c>
      <c r="B28" s="40">
        <v>100</v>
      </c>
      <c r="C28" s="40">
        <v>200</v>
      </c>
      <c r="D28" s="40">
        <v>300</v>
      </c>
      <c r="E28" s="40">
        <v>400</v>
      </c>
      <c r="F28" s="40">
        <v>500</v>
      </c>
      <c r="G28" s="40">
        <v>800</v>
      </c>
      <c r="H28" s="40">
        <v>1000</v>
      </c>
      <c r="I28" s="40">
        <v>1500</v>
      </c>
      <c r="J28" s="40">
        <v>2000</v>
      </c>
      <c r="K28" s="40">
        <v>3000</v>
      </c>
      <c r="L28" s="40">
        <v>4000</v>
      </c>
      <c r="M28" s="40">
        <v>5000</v>
      </c>
    </row>
    <row r="29" spans="1:13" ht="15">
      <c r="A29" s="41">
        <v>60</v>
      </c>
      <c r="B29" s="31">
        <f aca="true" t="shared" si="3" ref="B29:M36">((B$28*0.04167)/($C$13*10*$A29))</f>
        <v>0.0004340625</v>
      </c>
      <c r="C29" s="31">
        <f t="shared" si="3"/>
        <v>0.000868125</v>
      </c>
      <c r="D29" s="31">
        <f t="shared" si="3"/>
        <v>0.0013021875</v>
      </c>
      <c r="E29" s="31">
        <f t="shared" si="3"/>
        <v>0.00173625</v>
      </c>
      <c r="F29" s="31">
        <f t="shared" si="3"/>
        <v>0.0021703125</v>
      </c>
      <c r="G29" s="31">
        <f t="shared" si="3"/>
        <v>0.0034725</v>
      </c>
      <c r="H29" s="31">
        <f t="shared" si="3"/>
        <v>0.004340625</v>
      </c>
      <c r="I29" s="31">
        <f t="shared" si="3"/>
        <v>0.006510937499999999</v>
      </c>
      <c r="J29" s="31">
        <f t="shared" si="3"/>
        <v>0.00868125</v>
      </c>
      <c r="K29" s="31">
        <f t="shared" si="3"/>
        <v>0.013021874999999999</v>
      </c>
      <c r="L29" s="31">
        <f t="shared" si="3"/>
        <v>0.0173625</v>
      </c>
      <c r="M29" s="31">
        <f t="shared" si="3"/>
        <v>0.021703125</v>
      </c>
    </row>
    <row r="30" spans="1:13" ht="15">
      <c r="A30" s="42">
        <v>65</v>
      </c>
      <c r="B30" s="32">
        <f t="shared" si="3"/>
        <v>0.0004006730769230769</v>
      </c>
      <c r="C30" s="32">
        <f t="shared" si="3"/>
        <v>0.0008013461538461538</v>
      </c>
      <c r="D30" s="32">
        <f t="shared" si="3"/>
        <v>0.0012020192307692307</v>
      </c>
      <c r="E30" s="32">
        <f t="shared" si="3"/>
        <v>0.0016026923076923076</v>
      </c>
      <c r="F30" s="32">
        <f t="shared" si="3"/>
        <v>0.0020033653846153847</v>
      </c>
      <c r="G30" s="32">
        <f t="shared" si="3"/>
        <v>0.003205384615384615</v>
      </c>
      <c r="H30" s="32">
        <f t="shared" si="3"/>
        <v>0.004006730769230769</v>
      </c>
      <c r="I30" s="32">
        <f t="shared" si="3"/>
        <v>0.006010096153846153</v>
      </c>
      <c r="J30" s="32">
        <f t="shared" si="3"/>
        <v>0.008013461538461539</v>
      </c>
      <c r="K30" s="32">
        <f t="shared" si="3"/>
        <v>0.012020192307692306</v>
      </c>
      <c r="L30" s="32">
        <f t="shared" si="3"/>
        <v>0.016026923076923077</v>
      </c>
      <c r="M30" s="32">
        <f t="shared" si="3"/>
        <v>0.020033653846153847</v>
      </c>
    </row>
    <row r="31" spans="1:13" ht="15">
      <c r="A31" s="42">
        <v>70</v>
      </c>
      <c r="B31" s="32">
        <f t="shared" si="3"/>
        <v>0.0003720535714285714</v>
      </c>
      <c r="C31" s="32">
        <f t="shared" si="3"/>
        <v>0.0007441071428571428</v>
      </c>
      <c r="D31" s="32">
        <f t="shared" si="3"/>
        <v>0.0011161607142857143</v>
      </c>
      <c r="E31" s="32">
        <f t="shared" si="3"/>
        <v>0.0014882142857142856</v>
      </c>
      <c r="F31" s="32">
        <f t="shared" si="3"/>
        <v>0.0018602678571428572</v>
      </c>
      <c r="G31" s="32">
        <f t="shared" si="3"/>
        <v>0.0029764285714285713</v>
      </c>
      <c r="H31" s="32">
        <f t="shared" si="3"/>
        <v>0.0037205357142857144</v>
      </c>
      <c r="I31" s="32">
        <f t="shared" si="3"/>
        <v>0.005580803571428571</v>
      </c>
      <c r="J31" s="32">
        <f t="shared" si="3"/>
        <v>0.007441071428571429</v>
      </c>
      <c r="K31" s="32">
        <f t="shared" si="3"/>
        <v>0.011161607142857142</v>
      </c>
      <c r="L31" s="32">
        <f t="shared" si="3"/>
        <v>0.014882142857142858</v>
      </c>
      <c r="M31" s="32">
        <f t="shared" si="3"/>
        <v>0.018602678571428572</v>
      </c>
    </row>
    <row r="32" spans="1:13" ht="15">
      <c r="A32" s="42">
        <v>78</v>
      </c>
      <c r="B32" s="32">
        <f t="shared" si="3"/>
        <v>0.00033389423076923076</v>
      </c>
      <c r="C32" s="32">
        <f t="shared" si="3"/>
        <v>0.0006677884615384615</v>
      </c>
      <c r="D32" s="32">
        <f t="shared" si="3"/>
        <v>0.0010016826923076923</v>
      </c>
      <c r="E32" s="32">
        <f t="shared" si="3"/>
        <v>0.001335576923076923</v>
      </c>
      <c r="F32" s="32">
        <f t="shared" si="3"/>
        <v>0.001669471153846154</v>
      </c>
      <c r="G32" s="32">
        <f t="shared" si="3"/>
        <v>0.002671153846153846</v>
      </c>
      <c r="H32" s="32">
        <f t="shared" si="3"/>
        <v>0.003338942307692308</v>
      </c>
      <c r="I32" s="32">
        <f t="shared" si="3"/>
        <v>0.005008413461538461</v>
      </c>
      <c r="J32" s="32">
        <f t="shared" si="3"/>
        <v>0.006677884615384616</v>
      </c>
      <c r="K32" s="32">
        <f t="shared" si="3"/>
        <v>0.010016826923076922</v>
      </c>
      <c r="L32" s="32">
        <f t="shared" si="3"/>
        <v>0.013355769230769232</v>
      </c>
      <c r="M32" s="32">
        <f t="shared" si="3"/>
        <v>0.016694711538461537</v>
      </c>
    </row>
    <row r="33" spans="1:13" ht="15">
      <c r="A33" s="42">
        <v>84</v>
      </c>
      <c r="B33" s="32">
        <f t="shared" si="3"/>
        <v>0.00031004464285714283</v>
      </c>
      <c r="C33" s="32">
        <f t="shared" si="3"/>
        <v>0.0006200892857142857</v>
      </c>
      <c r="D33" s="32">
        <f t="shared" si="3"/>
        <v>0.0009301339285714285</v>
      </c>
      <c r="E33" s="32">
        <f t="shared" si="3"/>
        <v>0.0012401785714285713</v>
      </c>
      <c r="F33" s="32">
        <f t="shared" si="3"/>
        <v>0.0015502232142857143</v>
      </c>
      <c r="G33" s="32">
        <f t="shared" si="3"/>
        <v>0.0024803571428571427</v>
      </c>
      <c r="H33" s="32">
        <f t="shared" si="3"/>
        <v>0.0031004464285714285</v>
      </c>
      <c r="I33" s="32">
        <f t="shared" si="3"/>
        <v>0.004650669642857142</v>
      </c>
      <c r="J33" s="32">
        <f t="shared" si="3"/>
        <v>0.006200892857142857</v>
      </c>
      <c r="K33" s="32">
        <f t="shared" si="3"/>
        <v>0.009301339285714284</v>
      </c>
      <c r="L33" s="32">
        <f t="shared" si="3"/>
        <v>0.012401785714285714</v>
      </c>
      <c r="M33" s="32">
        <f t="shared" si="3"/>
        <v>0.015502232142857142</v>
      </c>
    </row>
    <row r="34" spans="1:13" ht="15">
      <c r="A34" s="42">
        <v>90</v>
      </c>
      <c r="B34" s="32">
        <f t="shared" si="3"/>
        <v>0.000289375</v>
      </c>
      <c r="C34" s="32">
        <f t="shared" si="3"/>
        <v>0.00057875</v>
      </c>
      <c r="D34" s="32">
        <f t="shared" si="3"/>
        <v>0.000868125</v>
      </c>
      <c r="E34" s="32">
        <f t="shared" si="3"/>
        <v>0.0011575</v>
      </c>
      <c r="F34" s="32">
        <f t="shared" si="3"/>
        <v>0.001446875</v>
      </c>
      <c r="G34" s="32">
        <f t="shared" si="3"/>
        <v>0.002315</v>
      </c>
      <c r="H34" s="32">
        <f t="shared" si="3"/>
        <v>0.00289375</v>
      </c>
      <c r="I34" s="32">
        <f t="shared" si="3"/>
        <v>0.004340625</v>
      </c>
      <c r="J34" s="32">
        <f t="shared" si="3"/>
        <v>0.0057875</v>
      </c>
      <c r="K34" s="32">
        <f t="shared" si="3"/>
        <v>0.00868125</v>
      </c>
      <c r="L34" s="32">
        <f t="shared" si="3"/>
        <v>0.011575</v>
      </c>
      <c r="M34" s="32">
        <f t="shared" si="3"/>
        <v>0.014468749999999999</v>
      </c>
    </row>
    <row r="35" spans="1:13" ht="15">
      <c r="A35" s="42">
        <v>95</v>
      </c>
      <c r="B35" s="32">
        <f t="shared" si="3"/>
        <v>0.00027414473684210527</v>
      </c>
      <c r="C35" s="32">
        <f t="shared" si="3"/>
        <v>0.0005482894736842105</v>
      </c>
      <c r="D35" s="32">
        <f t="shared" si="3"/>
        <v>0.0008224342105263157</v>
      </c>
      <c r="E35" s="32">
        <f t="shared" si="3"/>
        <v>0.001096578947368421</v>
      </c>
      <c r="F35" s="32">
        <f t="shared" si="3"/>
        <v>0.0013707236842105265</v>
      </c>
      <c r="G35" s="32">
        <f t="shared" si="3"/>
        <v>0.002193157894736842</v>
      </c>
      <c r="H35" s="32">
        <f t="shared" si="3"/>
        <v>0.002741447368421053</v>
      </c>
      <c r="I35" s="32">
        <f t="shared" si="3"/>
        <v>0.004112171052631578</v>
      </c>
      <c r="J35" s="32">
        <f t="shared" si="3"/>
        <v>0.005482894736842106</v>
      </c>
      <c r="K35" s="32">
        <f t="shared" si="3"/>
        <v>0.008224342105263157</v>
      </c>
      <c r="L35" s="32">
        <f t="shared" si="3"/>
        <v>0.010965789473684212</v>
      </c>
      <c r="M35" s="32">
        <f t="shared" si="3"/>
        <v>0.013707236842105263</v>
      </c>
    </row>
    <row r="36" spans="1:13" ht="15">
      <c r="A36" s="42">
        <v>100</v>
      </c>
      <c r="B36" s="32">
        <f t="shared" si="3"/>
        <v>0.0002604375</v>
      </c>
      <c r="C36" s="32">
        <f t="shared" si="3"/>
        <v>0.000520875</v>
      </c>
      <c r="D36" s="32">
        <f t="shared" si="3"/>
        <v>0.0007813125</v>
      </c>
      <c r="E36" s="32">
        <f t="shared" si="3"/>
        <v>0.00104175</v>
      </c>
      <c r="F36" s="32">
        <f t="shared" si="3"/>
        <v>0.0013021875</v>
      </c>
      <c r="G36" s="32">
        <f t="shared" si="3"/>
        <v>0.0020835</v>
      </c>
      <c r="H36" s="32">
        <f t="shared" si="3"/>
        <v>0.002604375</v>
      </c>
      <c r="I36" s="32">
        <f t="shared" si="3"/>
        <v>0.0039065624999999994</v>
      </c>
      <c r="J36" s="32">
        <f t="shared" si="3"/>
        <v>0.00520875</v>
      </c>
      <c r="K36" s="32">
        <f t="shared" si="3"/>
        <v>0.007813124999999999</v>
      </c>
      <c r="L36" s="32">
        <f t="shared" si="3"/>
        <v>0.0104175</v>
      </c>
      <c r="M36" s="32">
        <f t="shared" si="3"/>
        <v>0.013021875</v>
      </c>
    </row>
    <row r="37" ht="6.75" customHeight="1" thickBot="1">
      <c r="D37" s="33"/>
    </row>
    <row r="38" spans="3:13" ht="13.5" thickBot="1">
      <c r="C38" s="113" t="s">
        <v>36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3.5" thickBot="1">
      <c r="A39" s="43" t="s">
        <v>22</v>
      </c>
      <c r="B39" s="44" t="s">
        <v>23</v>
      </c>
      <c r="C39" s="45">
        <v>0.5</v>
      </c>
      <c r="D39" s="46">
        <v>1</v>
      </c>
      <c r="E39" s="46">
        <v>2</v>
      </c>
      <c r="F39" s="46">
        <v>4</v>
      </c>
      <c r="G39" s="46">
        <v>5</v>
      </c>
      <c r="H39" s="46">
        <v>8</v>
      </c>
      <c r="I39" s="46">
        <v>10</v>
      </c>
      <c r="J39" s="46">
        <v>12</v>
      </c>
      <c r="K39" s="46">
        <v>15</v>
      </c>
      <c r="L39" s="47">
        <v>20</v>
      </c>
      <c r="M39" s="48">
        <v>55</v>
      </c>
    </row>
    <row r="40" spans="1:13" ht="12.75">
      <c r="A40" s="49">
        <v>50</v>
      </c>
      <c r="B40" s="50">
        <f aca="true" t="shared" si="4" ref="B40:B48">$C$13*$A40/100</f>
        <v>8</v>
      </c>
      <c r="C40" s="51">
        <f aca="true" t="shared" si="5" ref="C40:C48">$B40*1000/60*C$39</f>
        <v>66.66666666666667</v>
      </c>
      <c r="D40" s="52">
        <f aca="true" t="shared" si="6" ref="D40:M40">$B40*1000/60*D39</f>
        <v>133.33333333333334</v>
      </c>
      <c r="E40" s="52">
        <f t="shared" si="6"/>
        <v>266.6666666666667</v>
      </c>
      <c r="F40" s="52">
        <f t="shared" si="6"/>
        <v>533.3333333333334</v>
      </c>
      <c r="G40" s="52">
        <f t="shared" si="6"/>
        <v>666.6666666666667</v>
      </c>
      <c r="H40" s="52">
        <f t="shared" si="6"/>
        <v>1066.6666666666667</v>
      </c>
      <c r="I40" s="52">
        <f t="shared" si="6"/>
        <v>1333.3333333333335</v>
      </c>
      <c r="J40" s="52">
        <f t="shared" si="6"/>
        <v>1600</v>
      </c>
      <c r="K40" s="52">
        <f t="shared" si="6"/>
        <v>2000.0000000000002</v>
      </c>
      <c r="L40" s="52">
        <f t="shared" si="6"/>
        <v>2666.666666666667</v>
      </c>
      <c r="M40" s="52">
        <f t="shared" si="6"/>
        <v>7333.333333333334</v>
      </c>
    </row>
    <row r="41" spans="1:13" ht="12.75">
      <c r="A41" s="53">
        <v>60</v>
      </c>
      <c r="B41" s="54">
        <f t="shared" si="4"/>
        <v>9.6</v>
      </c>
      <c r="C41" s="55">
        <f t="shared" si="5"/>
        <v>80</v>
      </c>
      <c r="D41" s="56">
        <f aca="true" t="shared" si="7" ref="D41:M48">$B41*1000/60*D$39</f>
        <v>160</v>
      </c>
      <c r="E41" s="56">
        <f t="shared" si="7"/>
        <v>320</v>
      </c>
      <c r="F41" s="56">
        <f t="shared" si="7"/>
        <v>640</v>
      </c>
      <c r="G41" s="56">
        <f t="shared" si="7"/>
        <v>800</v>
      </c>
      <c r="H41" s="56">
        <f t="shared" si="7"/>
        <v>1280</v>
      </c>
      <c r="I41" s="56">
        <f t="shared" si="7"/>
        <v>1600</v>
      </c>
      <c r="J41" s="56">
        <f t="shared" si="7"/>
        <v>1920</v>
      </c>
      <c r="K41" s="56">
        <f t="shared" si="7"/>
        <v>2400</v>
      </c>
      <c r="L41" s="56">
        <f t="shared" si="7"/>
        <v>3200</v>
      </c>
      <c r="M41" s="56">
        <f t="shared" si="7"/>
        <v>8800</v>
      </c>
    </row>
    <row r="42" spans="1:13" ht="12.75">
      <c r="A42" s="53">
        <v>65</v>
      </c>
      <c r="B42" s="54">
        <f t="shared" si="4"/>
        <v>10.4</v>
      </c>
      <c r="C42" s="55">
        <f t="shared" si="5"/>
        <v>86.66666666666667</v>
      </c>
      <c r="D42" s="56">
        <f t="shared" si="7"/>
        <v>173.33333333333334</v>
      </c>
      <c r="E42" s="56">
        <f t="shared" si="7"/>
        <v>346.6666666666667</v>
      </c>
      <c r="F42" s="56">
        <f t="shared" si="7"/>
        <v>693.3333333333334</v>
      </c>
      <c r="G42" s="56">
        <f t="shared" si="7"/>
        <v>866.6666666666667</v>
      </c>
      <c r="H42" s="56">
        <f t="shared" si="7"/>
        <v>1386.6666666666667</v>
      </c>
      <c r="I42" s="56">
        <f t="shared" si="7"/>
        <v>1733.3333333333335</v>
      </c>
      <c r="J42" s="56">
        <f t="shared" si="7"/>
        <v>2080</v>
      </c>
      <c r="K42" s="56">
        <f t="shared" si="7"/>
        <v>2600</v>
      </c>
      <c r="L42" s="56">
        <f t="shared" si="7"/>
        <v>3466.666666666667</v>
      </c>
      <c r="M42" s="56">
        <f t="shared" si="7"/>
        <v>9533.333333333334</v>
      </c>
    </row>
    <row r="43" spans="1:13" ht="12.75">
      <c r="A43" s="53">
        <v>70</v>
      </c>
      <c r="B43" s="54">
        <f t="shared" si="4"/>
        <v>11.2</v>
      </c>
      <c r="C43" s="55">
        <f t="shared" si="5"/>
        <v>93.33333333333333</v>
      </c>
      <c r="D43" s="56">
        <f t="shared" si="7"/>
        <v>186.66666666666666</v>
      </c>
      <c r="E43" s="56">
        <f t="shared" si="7"/>
        <v>373.3333333333333</v>
      </c>
      <c r="F43" s="56">
        <f t="shared" si="7"/>
        <v>746.6666666666666</v>
      </c>
      <c r="G43" s="56">
        <f t="shared" si="7"/>
        <v>933.3333333333333</v>
      </c>
      <c r="H43" s="56">
        <f t="shared" si="7"/>
        <v>1493.3333333333333</v>
      </c>
      <c r="I43" s="56">
        <f t="shared" si="7"/>
        <v>1866.6666666666665</v>
      </c>
      <c r="J43" s="56">
        <f t="shared" si="7"/>
        <v>2240</v>
      </c>
      <c r="K43" s="56">
        <f t="shared" si="7"/>
        <v>2800</v>
      </c>
      <c r="L43" s="56">
        <f t="shared" si="7"/>
        <v>3733.333333333333</v>
      </c>
      <c r="M43" s="56">
        <f t="shared" si="7"/>
        <v>10266.666666666666</v>
      </c>
    </row>
    <row r="44" spans="1:13" ht="12.75">
      <c r="A44" s="53">
        <v>78</v>
      </c>
      <c r="B44" s="54">
        <f t="shared" si="4"/>
        <v>12.48</v>
      </c>
      <c r="C44" s="55">
        <f t="shared" si="5"/>
        <v>104</v>
      </c>
      <c r="D44" s="56">
        <f t="shared" si="7"/>
        <v>208</v>
      </c>
      <c r="E44" s="56">
        <f t="shared" si="7"/>
        <v>416</v>
      </c>
      <c r="F44" s="56">
        <f t="shared" si="7"/>
        <v>832</v>
      </c>
      <c r="G44" s="56">
        <f t="shared" si="7"/>
        <v>1040</v>
      </c>
      <c r="H44" s="56">
        <f t="shared" si="7"/>
        <v>1664</v>
      </c>
      <c r="I44" s="56">
        <f t="shared" si="7"/>
        <v>2080</v>
      </c>
      <c r="J44" s="56">
        <f t="shared" si="7"/>
        <v>2496</v>
      </c>
      <c r="K44" s="56">
        <f t="shared" si="7"/>
        <v>3120</v>
      </c>
      <c r="L44" s="56">
        <f t="shared" si="7"/>
        <v>4160</v>
      </c>
      <c r="M44" s="56">
        <f t="shared" si="7"/>
        <v>11440</v>
      </c>
    </row>
    <row r="45" spans="1:13" ht="12.75">
      <c r="A45" s="53">
        <v>84</v>
      </c>
      <c r="B45" s="54">
        <f t="shared" si="4"/>
        <v>13.44</v>
      </c>
      <c r="C45" s="55">
        <f t="shared" si="5"/>
        <v>112</v>
      </c>
      <c r="D45" s="56">
        <f t="shared" si="7"/>
        <v>224</v>
      </c>
      <c r="E45" s="56">
        <f t="shared" si="7"/>
        <v>448</v>
      </c>
      <c r="F45" s="56">
        <f t="shared" si="7"/>
        <v>896</v>
      </c>
      <c r="G45" s="56">
        <f t="shared" si="7"/>
        <v>1120</v>
      </c>
      <c r="H45" s="56">
        <f t="shared" si="7"/>
        <v>1792</v>
      </c>
      <c r="I45" s="56">
        <f t="shared" si="7"/>
        <v>2240</v>
      </c>
      <c r="J45" s="56">
        <f t="shared" si="7"/>
        <v>2688</v>
      </c>
      <c r="K45" s="56">
        <f t="shared" si="7"/>
        <v>3360</v>
      </c>
      <c r="L45" s="56">
        <f t="shared" si="7"/>
        <v>4480</v>
      </c>
      <c r="M45" s="56">
        <f t="shared" si="7"/>
        <v>12320</v>
      </c>
    </row>
    <row r="46" spans="1:13" ht="12.75">
      <c r="A46" s="53">
        <v>90</v>
      </c>
      <c r="B46" s="54">
        <f t="shared" si="4"/>
        <v>14.4</v>
      </c>
      <c r="C46" s="55">
        <f t="shared" si="5"/>
        <v>120</v>
      </c>
      <c r="D46" s="56">
        <f t="shared" si="7"/>
        <v>240</v>
      </c>
      <c r="E46" s="56">
        <f t="shared" si="7"/>
        <v>480</v>
      </c>
      <c r="F46" s="56">
        <f t="shared" si="7"/>
        <v>960</v>
      </c>
      <c r="G46" s="56">
        <f t="shared" si="7"/>
        <v>1200</v>
      </c>
      <c r="H46" s="56">
        <f t="shared" si="7"/>
        <v>1920</v>
      </c>
      <c r="I46" s="56">
        <f t="shared" si="7"/>
        <v>2400</v>
      </c>
      <c r="J46" s="56">
        <f t="shared" si="7"/>
        <v>2880</v>
      </c>
      <c r="K46" s="56">
        <f t="shared" si="7"/>
        <v>3600</v>
      </c>
      <c r="L46" s="56">
        <f t="shared" si="7"/>
        <v>4800</v>
      </c>
      <c r="M46" s="56">
        <f t="shared" si="7"/>
        <v>13200</v>
      </c>
    </row>
    <row r="47" spans="1:13" ht="12.75">
      <c r="A47" s="53">
        <v>95</v>
      </c>
      <c r="B47" s="54">
        <f t="shared" si="4"/>
        <v>15.2</v>
      </c>
      <c r="C47" s="55">
        <f t="shared" si="5"/>
        <v>126.66666666666667</v>
      </c>
      <c r="D47" s="56">
        <f t="shared" si="7"/>
        <v>253.33333333333334</v>
      </c>
      <c r="E47" s="56">
        <f t="shared" si="7"/>
        <v>506.6666666666667</v>
      </c>
      <c r="F47" s="56">
        <f t="shared" si="7"/>
        <v>1013.3333333333334</v>
      </c>
      <c r="G47" s="56">
        <f t="shared" si="7"/>
        <v>1266.6666666666667</v>
      </c>
      <c r="H47" s="56">
        <f t="shared" si="7"/>
        <v>2026.6666666666667</v>
      </c>
      <c r="I47" s="56">
        <f t="shared" si="7"/>
        <v>2533.3333333333335</v>
      </c>
      <c r="J47" s="56">
        <f t="shared" si="7"/>
        <v>3040</v>
      </c>
      <c r="K47" s="56">
        <f t="shared" si="7"/>
        <v>3800</v>
      </c>
      <c r="L47" s="56">
        <f t="shared" si="7"/>
        <v>5066.666666666667</v>
      </c>
      <c r="M47" s="56">
        <f t="shared" si="7"/>
        <v>13933.333333333334</v>
      </c>
    </row>
    <row r="48" spans="1:13" ht="13.5" thickBot="1">
      <c r="A48" s="57">
        <v>100</v>
      </c>
      <c r="B48" s="58">
        <f t="shared" si="4"/>
        <v>16</v>
      </c>
      <c r="C48" s="59">
        <f t="shared" si="5"/>
        <v>133.33333333333334</v>
      </c>
      <c r="D48" s="60">
        <f t="shared" si="7"/>
        <v>266.6666666666667</v>
      </c>
      <c r="E48" s="60">
        <f t="shared" si="7"/>
        <v>533.3333333333334</v>
      </c>
      <c r="F48" s="60">
        <f t="shared" si="7"/>
        <v>1066.6666666666667</v>
      </c>
      <c r="G48" s="60">
        <f t="shared" si="7"/>
        <v>1333.3333333333335</v>
      </c>
      <c r="H48" s="60">
        <f t="shared" si="7"/>
        <v>2133.3333333333335</v>
      </c>
      <c r="I48" s="60">
        <f t="shared" si="7"/>
        <v>2666.666666666667</v>
      </c>
      <c r="J48" s="60">
        <f t="shared" si="7"/>
        <v>3200</v>
      </c>
      <c r="K48" s="60">
        <f t="shared" si="7"/>
        <v>4000.0000000000005</v>
      </c>
      <c r="L48" s="60">
        <f t="shared" si="7"/>
        <v>5333.333333333334</v>
      </c>
      <c r="M48" s="60">
        <f t="shared" si="7"/>
        <v>14666.666666666668</v>
      </c>
    </row>
  </sheetData>
  <mergeCells count="15">
    <mergeCell ref="A1:M1"/>
    <mergeCell ref="A2:F2"/>
    <mergeCell ref="K2:M2"/>
    <mergeCell ref="C3:F3"/>
    <mergeCell ref="I3:J3"/>
    <mergeCell ref="B27:M27"/>
    <mergeCell ref="C38:M38"/>
    <mergeCell ref="A15:A25"/>
    <mergeCell ref="G2:J2"/>
    <mergeCell ref="C4:F11"/>
    <mergeCell ref="G4:M4"/>
    <mergeCell ref="G5:M6"/>
    <mergeCell ref="B23:B25"/>
    <mergeCell ref="B21:B22"/>
    <mergeCell ref="B16:B17"/>
  </mergeCells>
  <printOptions/>
  <pageMargins left="0.17" right="0.17" top="0.28" bottom="0.22" header="0.2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20">
      <selection activeCell="K32" sqref="K32:M33"/>
    </sheetView>
  </sheetViews>
  <sheetFormatPr defaultColWidth="11.421875" defaultRowHeight="12.75"/>
  <cols>
    <col min="1" max="1" width="11.140625" style="0" customWidth="1"/>
    <col min="10" max="10" width="10.421875" style="0" customWidth="1"/>
    <col min="13" max="13" width="8.8515625" style="0" customWidth="1"/>
  </cols>
  <sheetData>
    <row r="1" spans="1:13" ht="15.75">
      <c r="A1" s="155" t="s">
        <v>37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2.75">
      <c r="A2" s="61" t="s">
        <v>38</v>
      </c>
      <c r="B2" s="156" t="s">
        <v>39</v>
      </c>
      <c r="C2" s="156"/>
      <c r="D2" s="156"/>
      <c r="E2" s="156" t="s">
        <v>40</v>
      </c>
      <c r="F2" s="156"/>
      <c r="G2" s="156"/>
      <c r="H2" s="156" t="s">
        <v>41</v>
      </c>
      <c r="I2" s="156"/>
      <c r="J2" s="156"/>
      <c r="K2" s="156" t="s">
        <v>42</v>
      </c>
      <c r="L2" s="156"/>
      <c r="M2" s="156"/>
    </row>
    <row r="3" spans="1:13" ht="12.75">
      <c r="A3" s="62" t="s">
        <v>2</v>
      </c>
      <c r="B3" s="141" t="s">
        <v>44</v>
      </c>
      <c r="C3" s="141"/>
      <c r="D3" s="141"/>
      <c r="E3" s="141" t="s">
        <v>33</v>
      </c>
      <c r="F3" s="141"/>
      <c r="G3" s="141"/>
      <c r="H3" s="141" t="s">
        <v>44</v>
      </c>
      <c r="I3" s="141"/>
      <c r="J3" s="141"/>
      <c r="K3" s="141" t="s">
        <v>52</v>
      </c>
      <c r="L3" s="141"/>
      <c r="M3" s="141"/>
    </row>
    <row r="4" spans="1:13" ht="12.75">
      <c r="A4" s="140" t="s">
        <v>46</v>
      </c>
      <c r="B4" s="141" t="s">
        <v>51</v>
      </c>
      <c r="C4" s="141"/>
      <c r="D4" s="141"/>
      <c r="E4" s="141" t="s">
        <v>79</v>
      </c>
      <c r="F4" s="141"/>
      <c r="G4" s="141"/>
      <c r="H4" s="141" t="s">
        <v>66</v>
      </c>
      <c r="I4" s="141"/>
      <c r="J4" s="141"/>
      <c r="K4" s="141" t="s">
        <v>76</v>
      </c>
      <c r="L4" s="141"/>
      <c r="M4" s="141"/>
    </row>
    <row r="5" spans="1:13" ht="96" customHeigh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12.75">
      <c r="A6" s="1" t="s">
        <v>48</v>
      </c>
      <c r="B6" s="135">
        <v>7.5</v>
      </c>
      <c r="C6" s="135"/>
      <c r="D6" s="6">
        <v>0.027777777777777776</v>
      </c>
      <c r="E6" s="135">
        <v>10.5</v>
      </c>
      <c r="F6" s="136"/>
      <c r="G6" s="6">
        <v>0.041666666666666664</v>
      </c>
      <c r="H6" s="141">
        <v>9.3</v>
      </c>
      <c r="I6" s="141"/>
      <c r="J6" s="6">
        <v>0.034722222222222224</v>
      </c>
      <c r="K6" s="8">
        <v>15</v>
      </c>
      <c r="L6" s="153">
        <v>0.04861111111111111</v>
      </c>
      <c r="M6" s="154"/>
    </row>
    <row r="7" spans="1:13" ht="12.75">
      <c r="A7" s="1" t="s">
        <v>49</v>
      </c>
      <c r="B7" s="8">
        <f>B6+E6+H6+K6</f>
        <v>42.3</v>
      </c>
      <c r="C7" s="6">
        <f>D6+G6+J6+L6</f>
        <v>0.1527777777777778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15.75">
      <c r="A8" s="155" t="s">
        <v>67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 ht="12.75">
      <c r="A9" s="61" t="s">
        <v>38</v>
      </c>
      <c r="B9" s="156" t="s">
        <v>39</v>
      </c>
      <c r="C9" s="156"/>
      <c r="D9" s="156"/>
      <c r="E9" s="156" t="s">
        <v>40</v>
      </c>
      <c r="F9" s="156"/>
      <c r="G9" s="156"/>
      <c r="H9" s="156" t="s">
        <v>41</v>
      </c>
      <c r="I9" s="156"/>
      <c r="J9" s="156"/>
      <c r="K9" s="156" t="s">
        <v>42</v>
      </c>
      <c r="L9" s="156"/>
      <c r="M9" s="156"/>
    </row>
    <row r="10" spans="1:13" ht="12.75">
      <c r="A10" s="62" t="s">
        <v>2</v>
      </c>
      <c r="B10" s="141" t="s">
        <v>43</v>
      </c>
      <c r="C10" s="141"/>
      <c r="D10" s="141"/>
      <c r="E10" s="141" t="s">
        <v>80</v>
      </c>
      <c r="F10" s="141"/>
      <c r="G10" s="141"/>
      <c r="H10" s="141" t="s">
        <v>44</v>
      </c>
      <c r="I10" s="141"/>
      <c r="J10" s="141"/>
      <c r="K10" s="141" t="s">
        <v>52</v>
      </c>
      <c r="L10" s="141"/>
      <c r="M10" s="141"/>
    </row>
    <row r="11" spans="1:13" ht="12.75">
      <c r="A11" s="140" t="s">
        <v>46</v>
      </c>
      <c r="B11" s="141" t="s">
        <v>47</v>
      </c>
      <c r="C11" s="141"/>
      <c r="D11" s="141"/>
      <c r="E11" s="173" t="s">
        <v>81</v>
      </c>
      <c r="F11" s="141"/>
      <c r="G11" s="141"/>
      <c r="H11" s="141" t="s">
        <v>82</v>
      </c>
      <c r="I11" s="141"/>
      <c r="J11" s="141"/>
      <c r="K11" s="141" t="s">
        <v>86</v>
      </c>
      <c r="L11" s="141"/>
      <c r="M11" s="141"/>
    </row>
    <row r="12" spans="1:13" ht="96" customHeight="1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2.75">
      <c r="A13" s="1" t="s">
        <v>48</v>
      </c>
      <c r="B13" s="135">
        <v>7.5</v>
      </c>
      <c r="C13" s="135"/>
      <c r="D13" s="6">
        <v>0.027777777777777776</v>
      </c>
      <c r="E13" s="135">
        <v>6</v>
      </c>
      <c r="F13" s="136"/>
      <c r="G13" s="6">
        <v>0.027777777777777776</v>
      </c>
      <c r="H13" s="141">
        <v>11.2</v>
      </c>
      <c r="I13" s="141"/>
      <c r="J13" s="6">
        <v>0.041666666666666664</v>
      </c>
      <c r="K13" s="8">
        <v>17</v>
      </c>
      <c r="L13" s="153">
        <v>0.05555555555555555</v>
      </c>
      <c r="M13" s="154"/>
    </row>
    <row r="14" spans="1:13" ht="12.75">
      <c r="A14" s="1" t="s">
        <v>49</v>
      </c>
      <c r="B14" s="8">
        <f>B13+E13+H13+K13</f>
        <v>41.7</v>
      </c>
      <c r="C14" s="6">
        <f>D13+G13+J13+L13</f>
        <v>0.15277777777777776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ht="15.75">
      <c r="A15" s="155" t="s">
        <v>68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</row>
    <row r="16" spans="1:13" ht="12.75">
      <c r="A16" s="61" t="s">
        <v>38</v>
      </c>
      <c r="B16" s="156" t="s">
        <v>39</v>
      </c>
      <c r="C16" s="156"/>
      <c r="D16" s="156"/>
      <c r="E16" s="156" t="s">
        <v>40</v>
      </c>
      <c r="F16" s="156"/>
      <c r="G16" s="156"/>
      <c r="H16" s="156" t="s">
        <v>41</v>
      </c>
      <c r="I16" s="156"/>
      <c r="J16" s="156"/>
      <c r="K16" s="156" t="s">
        <v>42</v>
      </c>
      <c r="L16" s="156"/>
      <c r="M16" s="156"/>
    </row>
    <row r="17" spans="1:13" ht="12.75">
      <c r="A17" s="62" t="s">
        <v>2</v>
      </c>
      <c r="B17" s="141" t="s">
        <v>43</v>
      </c>
      <c r="C17" s="141"/>
      <c r="D17" s="141"/>
      <c r="E17" s="141" t="s">
        <v>33</v>
      </c>
      <c r="F17" s="141"/>
      <c r="G17" s="141"/>
      <c r="H17" s="141" t="s">
        <v>44</v>
      </c>
      <c r="I17" s="141"/>
      <c r="J17" s="141"/>
      <c r="K17" s="141" t="s">
        <v>52</v>
      </c>
      <c r="L17" s="141"/>
      <c r="M17" s="141"/>
    </row>
    <row r="18" spans="1:13" ht="12.75" customHeight="1">
      <c r="A18" s="140" t="s">
        <v>46</v>
      </c>
      <c r="B18" s="141" t="s">
        <v>47</v>
      </c>
      <c r="C18" s="141"/>
      <c r="D18" s="141"/>
      <c r="E18" s="162" t="s">
        <v>83</v>
      </c>
      <c r="F18" s="168"/>
      <c r="G18" s="169"/>
      <c r="H18" s="141" t="s">
        <v>87</v>
      </c>
      <c r="I18" s="141"/>
      <c r="J18" s="141"/>
      <c r="K18" s="141" t="s">
        <v>77</v>
      </c>
      <c r="L18" s="141"/>
      <c r="M18" s="141"/>
    </row>
    <row r="19" spans="1:13" ht="96" customHeight="1">
      <c r="A19" s="140"/>
      <c r="B19" s="141"/>
      <c r="C19" s="141"/>
      <c r="D19" s="161"/>
      <c r="E19" s="170"/>
      <c r="F19" s="171"/>
      <c r="G19" s="172"/>
      <c r="H19" s="161"/>
      <c r="I19" s="161"/>
      <c r="J19" s="161"/>
      <c r="K19" s="161"/>
      <c r="L19" s="161"/>
      <c r="M19" s="161"/>
    </row>
    <row r="20" spans="1:13" ht="12.75">
      <c r="A20" s="7" t="s">
        <v>48</v>
      </c>
      <c r="B20" s="162">
        <v>7.5</v>
      </c>
      <c r="C20" s="162"/>
      <c r="D20" s="63">
        <v>0.027777777777777776</v>
      </c>
      <c r="E20" s="163">
        <v>10.5</v>
      </c>
      <c r="F20" s="164"/>
      <c r="G20" s="65">
        <v>0.041666666666666664</v>
      </c>
      <c r="H20" s="165">
        <v>9.5</v>
      </c>
      <c r="I20" s="165"/>
      <c r="J20" s="65">
        <v>0.03819444444444444</v>
      </c>
      <c r="K20" s="66">
        <v>18.5</v>
      </c>
      <c r="L20" s="166">
        <v>0.0625</v>
      </c>
      <c r="M20" s="167"/>
    </row>
    <row r="21" spans="1:13" ht="12.75">
      <c r="A21" s="67" t="s">
        <v>49</v>
      </c>
      <c r="B21" s="64">
        <f>B20+E20+H20+K20</f>
        <v>46</v>
      </c>
      <c r="C21" s="68">
        <f>D20+G20+J20+L20</f>
        <v>0.1701388888888889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ht="15.75">
      <c r="A22" s="158" t="s">
        <v>69</v>
      </c>
      <c r="B22" s="158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</row>
    <row r="23" spans="1:13" ht="12.75">
      <c r="A23" s="61" t="s">
        <v>38</v>
      </c>
      <c r="B23" s="147" t="s">
        <v>39</v>
      </c>
      <c r="C23" s="147"/>
      <c r="D23" s="147"/>
      <c r="E23" s="147" t="s">
        <v>40</v>
      </c>
      <c r="F23" s="147"/>
      <c r="G23" s="148"/>
      <c r="H23" s="160" t="s">
        <v>41</v>
      </c>
      <c r="I23" s="160"/>
      <c r="J23" s="160"/>
      <c r="K23" s="152"/>
      <c r="L23" s="152"/>
      <c r="M23" s="152"/>
    </row>
    <row r="24" spans="1:13" ht="12.75">
      <c r="A24" s="62" t="s">
        <v>2</v>
      </c>
      <c r="B24" s="141" t="s">
        <v>43</v>
      </c>
      <c r="C24" s="141"/>
      <c r="D24" s="141"/>
      <c r="E24" s="141" t="s">
        <v>33</v>
      </c>
      <c r="F24" s="141"/>
      <c r="G24" s="135"/>
      <c r="H24" s="157" t="s">
        <v>45</v>
      </c>
      <c r="I24" s="157"/>
      <c r="J24" s="157"/>
      <c r="K24" s="152"/>
      <c r="L24" s="152"/>
      <c r="M24" s="152"/>
    </row>
    <row r="25" spans="1:13" ht="12.75">
      <c r="A25" s="140" t="s">
        <v>46</v>
      </c>
      <c r="B25" s="141" t="s">
        <v>47</v>
      </c>
      <c r="C25" s="141"/>
      <c r="D25" s="141"/>
      <c r="E25" s="141" t="s">
        <v>89</v>
      </c>
      <c r="F25" s="141"/>
      <c r="G25" s="135"/>
      <c r="H25" s="157" t="s">
        <v>88</v>
      </c>
      <c r="I25" s="157"/>
      <c r="J25" s="157"/>
      <c r="K25" s="152"/>
      <c r="L25" s="152"/>
      <c r="M25" s="152"/>
    </row>
    <row r="26" spans="1:13" ht="96" customHeight="1">
      <c r="A26" s="140"/>
      <c r="B26" s="141"/>
      <c r="C26" s="141"/>
      <c r="D26" s="141"/>
      <c r="E26" s="141"/>
      <c r="F26" s="141"/>
      <c r="G26" s="135"/>
      <c r="H26" s="157"/>
      <c r="I26" s="157"/>
      <c r="J26" s="157"/>
      <c r="K26" s="152"/>
      <c r="L26" s="152"/>
      <c r="M26" s="152"/>
    </row>
    <row r="27" spans="1:13" ht="12.75">
      <c r="A27" s="1" t="s">
        <v>48</v>
      </c>
      <c r="B27" s="135">
        <v>7.5</v>
      </c>
      <c r="C27" s="135"/>
      <c r="D27" s="6">
        <v>0.027777777777777776</v>
      </c>
      <c r="E27" s="135">
        <v>11</v>
      </c>
      <c r="F27" s="136"/>
      <c r="G27" s="2">
        <v>0.041666666666666664</v>
      </c>
      <c r="H27" s="157">
        <v>14</v>
      </c>
      <c r="I27" s="157"/>
      <c r="J27" s="68">
        <v>0.052083333333333336</v>
      </c>
      <c r="K27" s="152"/>
      <c r="L27" s="152"/>
      <c r="M27" s="152"/>
    </row>
    <row r="28" spans="1:13" ht="12.75">
      <c r="A28" s="1" t="s">
        <v>49</v>
      </c>
      <c r="B28" s="8">
        <f>B27+E27+H27+K27</f>
        <v>32.5</v>
      </c>
      <c r="C28" s="6">
        <f>D27+G27+J27+L27</f>
        <v>0.12152777777777779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1:13" ht="15.75">
      <c r="A29" s="155" t="s">
        <v>70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</row>
    <row r="30" spans="1:13" ht="12.75">
      <c r="A30" s="61" t="s">
        <v>38</v>
      </c>
      <c r="B30" s="156" t="s">
        <v>39</v>
      </c>
      <c r="C30" s="156"/>
      <c r="D30" s="156"/>
      <c r="E30" s="156" t="s">
        <v>40</v>
      </c>
      <c r="F30" s="156"/>
      <c r="G30" s="156"/>
      <c r="H30" s="156" t="s">
        <v>41</v>
      </c>
      <c r="I30" s="156"/>
      <c r="J30" s="156"/>
      <c r="K30" s="156" t="s">
        <v>42</v>
      </c>
      <c r="L30" s="156"/>
      <c r="M30" s="156"/>
    </row>
    <row r="31" spans="1:13" ht="12.75">
      <c r="A31" s="62" t="s">
        <v>2</v>
      </c>
      <c r="B31" s="141" t="s">
        <v>44</v>
      </c>
      <c r="C31" s="141"/>
      <c r="D31" s="141"/>
      <c r="E31" s="141" t="s">
        <v>71</v>
      </c>
      <c r="F31" s="141"/>
      <c r="G31" s="141"/>
      <c r="H31" s="141" t="s">
        <v>50</v>
      </c>
      <c r="I31" s="141"/>
      <c r="J31" s="141"/>
      <c r="K31" s="141" t="s">
        <v>52</v>
      </c>
      <c r="L31" s="141"/>
      <c r="M31" s="141"/>
    </row>
    <row r="32" spans="1:13" ht="12.75">
      <c r="A32" s="140" t="s">
        <v>46</v>
      </c>
      <c r="B32" s="141" t="s">
        <v>51</v>
      </c>
      <c r="C32" s="141"/>
      <c r="D32" s="141"/>
      <c r="E32" s="141" t="s">
        <v>90</v>
      </c>
      <c r="F32" s="141"/>
      <c r="G32" s="141"/>
      <c r="H32" s="141" t="s">
        <v>84</v>
      </c>
      <c r="I32" s="141"/>
      <c r="J32" s="141"/>
      <c r="K32" s="141" t="s">
        <v>85</v>
      </c>
      <c r="L32" s="141"/>
      <c r="M32" s="141"/>
    </row>
    <row r="33" spans="1:13" ht="96" customHeight="1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  <row r="34" spans="1:13" ht="12.75">
      <c r="A34" s="1" t="s">
        <v>48</v>
      </c>
      <c r="B34" s="135">
        <v>7.5</v>
      </c>
      <c r="C34" s="135"/>
      <c r="D34" s="6">
        <v>0.027777777777777776</v>
      </c>
      <c r="E34" s="135">
        <v>12</v>
      </c>
      <c r="F34" s="136"/>
      <c r="G34" s="6">
        <v>0.04375</v>
      </c>
      <c r="H34" s="141">
        <v>7.8</v>
      </c>
      <c r="I34" s="141"/>
      <c r="J34" s="6">
        <v>0.03125</v>
      </c>
      <c r="K34" s="8">
        <v>13</v>
      </c>
      <c r="L34" s="153">
        <v>0.04513888888888889</v>
      </c>
      <c r="M34" s="154"/>
    </row>
    <row r="35" spans="1:13" ht="12.75">
      <c r="A35" s="7" t="s">
        <v>49</v>
      </c>
      <c r="B35" s="3">
        <f>B34+E34+H34+K34</f>
        <v>40.3</v>
      </c>
      <c r="C35" s="4">
        <f>D34+G34+J34+L34</f>
        <v>0.14791666666666667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spans="1:13" ht="15.75">
      <c r="A36" s="144" t="s">
        <v>72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</row>
    <row r="37" spans="1:13" ht="12.75">
      <c r="A37" s="61" t="s">
        <v>38</v>
      </c>
      <c r="B37" s="147" t="s">
        <v>39</v>
      </c>
      <c r="C37" s="147"/>
      <c r="D37" s="147"/>
      <c r="E37" s="147" t="s">
        <v>40</v>
      </c>
      <c r="F37" s="147"/>
      <c r="G37" s="148"/>
      <c r="H37" s="149" t="s">
        <v>41</v>
      </c>
      <c r="I37" s="150"/>
      <c r="J37" s="151"/>
      <c r="K37" s="152"/>
      <c r="L37" s="152"/>
      <c r="M37" s="152"/>
    </row>
    <row r="38" spans="1:13" ht="12.75">
      <c r="A38" s="62" t="s">
        <v>2</v>
      </c>
      <c r="B38" s="141" t="s">
        <v>44</v>
      </c>
      <c r="C38" s="141"/>
      <c r="D38" s="141"/>
      <c r="E38" s="141"/>
      <c r="F38" s="141"/>
      <c r="G38" s="135"/>
      <c r="H38" s="142" t="s">
        <v>73</v>
      </c>
      <c r="I38" s="141"/>
      <c r="J38" s="143"/>
      <c r="K38" s="134"/>
      <c r="L38" s="134"/>
      <c r="M38" s="134"/>
    </row>
    <row r="39" spans="1:13" ht="12.75">
      <c r="A39" s="140" t="s">
        <v>46</v>
      </c>
      <c r="B39" s="141" t="s">
        <v>74</v>
      </c>
      <c r="C39" s="141"/>
      <c r="D39" s="141"/>
      <c r="E39" s="141" t="s">
        <v>78</v>
      </c>
      <c r="F39" s="141"/>
      <c r="G39" s="135"/>
      <c r="H39" s="142" t="s">
        <v>75</v>
      </c>
      <c r="I39" s="141"/>
      <c r="J39" s="143"/>
      <c r="K39" s="134"/>
      <c r="L39" s="134"/>
      <c r="M39" s="134"/>
    </row>
    <row r="40" spans="1:13" ht="96" customHeight="1">
      <c r="A40" s="140"/>
      <c r="B40" s="141"/>
      <c r="C40" s="141"/>
      <c r="D40" s="141"/>
      <c r="E40" s="141"/>
      <c r="F40" s="141"/>
      <c r="G40" s="135"/>
      <c r="H40" s="142"/>
      <c r="I40" s="141"/>
      <c r="J40" s="143"/>
      <c r="K40" s="134"/>
      <c r="L40" s="134"/>
      <c r="M40" s="134"/>
    </row>
    <row r="41" spans="1:13" ht="12.75">
      <c r="A41" s="1" t="s">
        <v>48</v>
      </c>
      <c r="B41" s="135">
        <v>7.5</v>
      </c>
      <c r="C41" s="135"/>
      <c r="D41" s="6">
        <v>0.027777777777777776</v>
      </c>
      <c r="E41" s="135">
        <v>7.5</v>
      </c>
      <c r="F41" s="136"/>
      <c r="G41" s="2">
        <v>0.024305555555555556</v>
      </c>
      <c r="H41" s="137">
        <v>21.1</v>
      </c>
      <c r="I41" s="138"/>
      <c r="J41" s="103"/>
      <c r="K41" s="10"/>
      <c r="L41" s="139"/>
      <c r="M41" s="139"/>
    </row>
    <row r="42" spans="1:13" ht="12.75">
      <c r="A42" s="1" t="s">
        <v>49</v>
      </c>
      <c r="B42" s="8">
        <f>B41+E41+H41+K41</f>
        <v>36.1</v>
      </c>
      <c r="C42" s="6">
        <f>D41+G41+J41+L41</f>
        <v>0.05208333333333333</v>
      </c>
      <c r="D42" s="9"/>
      <c r="E42" s="10"/>
      <c r="F42" s="10"/>
      <c r="G42" s="9"/>
      <c r="H42" s="10"/>
      <c r="I42" s="10"/>
      <c r="J42" s="9"/>
      <c r="K42" s="10"/>
      <c r="L42" s="9"/>
      <c r="M42" s="10"/>
    </row>
  </sheetData>
  <mergeCells count="110">
    <mergeCell ref="A1:M1"/>
    <mergeCell ref="B2:D2"/>
    <mergeCell ref="E2:G2"/>
    <mergeCell ref="H2:J2"/>
    <mergeCell ref="K2:M2"/>
    <mergeCell ref="B3:D3"/>
    <mergeCell ref="E3:G3"/>
    <mergeCell ref="H3:J3"/>
    <mergeCell ref="K3:M3"/>
    <mergeCell ref="A4:A5"/>
    <mergeCell ref="B4:D5"/>
    <mergeCell ref="E4:G5"/>
    <mergeCell ref="H4:J5"/>
    <mergeCell ref="K4:M5"/>
    <mergeCell ref="B6:C6"/>
    <mergeCell ref="E6:F6"/>
    <mergeCell ref="H6:I6"/>
    <mergeCell ref="L6:M6"/>
    <mergeCell ref="D7:M7"/>
    <mergeCell ref="A8:M8"/>
    <mergeCell ref="B9:D9"/>
    <mergeCell ref="E9:G9"/>
    <mergeCell ref="H9:J9"/>
    <mergeCell ref="K9:M9"/>
    <mergeCell ref="B10:D10"/>
    <mergeCell ref="E10:G10"/>
    <mergeCell ref="H10:J10"/>
    <mergeCell ref="K10:M10"/>
    <mergeCell ref="A11:A12"/>
    <mergeCell ref="B11:D12"/>
    <mergeCell ref="E11:G12"/>
    <mergeCell ref="H11:J12"/>
    <mergeCell ref="K11:M12"/>
    <mergeCell ref="B13:C13"/>
    <mergeCell ref="E13:F13"/>
    <mergeCell ref="H13:I13"/>
    <mergeCell ref="L13:M13"/>
    <mergeCell ref="D14:M14"/>
    <mergeCell ref="A15:M15"/>
    <mergeCell ref="B16:D16"/>
    <mergeCell ref="E16:G16"/>
    <mergeCell ref="H16:J16"/>
    <mergeCell ref="K16:M16"/>
    <mergeCell ref="B17:D17"/>
    <mergeCell ref="E17:G17"/>
    <mergeCell ref="H17:J17"/>
    <mergeCell ref="K17:M17"/>
    <mergeCell ref="A18:A19"/>
    <mergeCell ref="B18:D19"/>
    <mergeCell ref="E18:G19"/>
    <mergeCell ref="H18:J19"/>
    <mergeCell ref="K18:M19"/>
    <mergeCell ref="B20:C20"/>
    <mergeCell ref="E20:F20"/>
    <mergeCell ref="H20:I20"/>
    <mergeCell ref="L20:M20"/>
    <mergeCell ref="D21:M21"/>
    <mergeCell ref="A22:M22"/>
    <mergeCell ref="B23:D23"/>
    <mergeCell ref="E23:G23"/>
    <mergeCell ref="H23:J23"/>
    <mergeCell ref="K23:M27"/>
    <mergeCell ref="B24:D24"/>
    <mergeCell ref="E24:G24"/>
    <mergeCell ref="H24:J24"/>
    <mergeCell ref="A25:A26"/>
    <mergeCell ref="B25:D26"/>
    <mergeCell ref="E25:G26"/>
    <mergeCell ref="H25:J26"/>
    <mergeCell ref="B27:C27"/>
    <mergeCell ref="E27:F27"/>
    <mergeCell ref="H27:I27"/>
    <mergeCell ref="D28:M28"/>
    <mergeCell ref="A29:M29"/>
    <mergeCell ref="B30:D30"/>
    <mergeCell ref="E30:G30"/>
    <mergeCell ref="H30:J30"/>
    <mergeCell ref="K30:M30"/>
    <mergeCell ref="B31:D31"/>
    <mergeCell ref="E31:G31"/>
    <mergeCell ref="H31:J31"/>
    <mergeCell ref="K31:M31"/>
    <mergeCell ref="A32:A33"/>
    <mergeCell ref="B32:D33"/>
    <mergeCell ref="E32:G33"/>
    <mergeCell ref="H32:J33"/>
    <mergeCell ref="K32:M33"/>
    <mergeCell ref="B34:C34"/>
    <mergeCell ref="E34:F34"/>
    <mergeCell ref="H34:I34"/>
    <mergeCell ref="L34:M34"/>
    <mergeCell ref="D35:M35"/>
    <mergeCell ref="A36:M36"/>
    <mergeCell ref="B37:D37"/>
    <mergeCell ref="E37:G37"/>
    <mergeCell ref="H37:J37"/>
    <mergeCell ref="K37:M37"/>
    <mergeCell ref="B38:D38"/>
    <mergeCell ref="E38:G38"/>
    <mergeCell ref="H38:J38"/>
    <mergeCell ref="K38:M38"/>
    <mergeCell ref="A39:A40"/>
    <mergeCell ref="B39:D40"/>
    <mergeCell ref="E39:G40"/>
    <mergeCell ref="H39:J40"/>
    <mergeCell ref="K39:M40"/>
    <mergeCell ref="B41:C41"/>
    <mergeCell ref="E41:F41"/>
    <mergeCell ref="H41:I41"/>
    <mergeCell ref="L41:M41"/>
  </mergeCells>
  <printOptions/>
  <pageMargins left="0.17" right="0.17" top="0.32" bottom="0.66" header="0.17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R7" sqref="R7"/>
    </sheetView>
  </sheetViews>
  <sheetFormatPr defaultColWidth="11.421875" defaultRowHeight="12.75"/>
  <cols>
    <col min="1" max="1" width="8.7109375" style="69" customWidth="1"/>
    <col min="2" max="2" width="4.7109375" style="69" customWidth="1"/>
    <col min="3" max="8" width="10.7109375" style="69" customWidth="1"/>
    <col min="9" max="9" width="4.7109375" style="69" customWidth="1"/>
    <col min="10" max="15" width="8.7109375" style="69" customWidth="1"/>
    <col min="16" max="16" width="20.8515625" style="69" customWidth="1"/>
    <col min="17" max="17" width="20.140625" style="69" customWidth="1"/>
    <col min="18" max="16384" width="11.421875" style="70" customWidth="1"/>
  </cols>
  <sheetData>
    <row r="1" spans="1:15" ht="18.75">
      <c r="A1" s="174" t="s">
        <v>53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7" ht="15.75">
      <c r="A2" s="71" t="s">
        <v>16</v>
      </c>
      <c r="B2" s="71"/>
      <c r="C2" s="175" t="s">
        <v>54</v>
      </c>
      <c r="D2" s="175"/>
      <c r="E2" s="176" t="s">
        <v>55</v>
      </c>
      <c r="F2" s="176"/>
      <c r="G2" s="177" t="s">
        <v>56</v>
      </c>
      <c r="H2" s="177"/>
      <c r="I2" s="72"/>
      <c r="J2" s="176" t="s">
        <v>57</v>
      </c>
      <c r="K2" s="176"/>
      <c r="L2" s="176" t="s">
        <v>58</v>
      </c>
      <c r="M2" s="176"/>
      <c r="N2" s="176" t="s">
        <v>59</v>
      </c>
      <c r="O2" s="176"/>
      <c r="P2" s="69" t="s">
        <v>60</v>
      </c>
      <c r="Q2" s="69" t="s">
        <v>61</v>
      </c>
    </row>
    <row r="3" spans="1:18" ht="12.75" customHeight="1">
      <c r="A3" s="73">
        <v>12.5</v>
      </c>
      <c r="B3" s="73"/>
      <c r="C3" s="94">
        <f aca="true" t="shared" si="0" ref="C3:C45">(0.86*10)/(24*(A3-5))</f>
        <v>0.04777777777777777</v>
      </c>
      <c r="D3" s="82">
        <f aca="true" t="shared" si="1" ref="D3:D45">(0.86*10)/(24*(A3-4.5))</f>
        <v>0.04479166666666667</v>
      </c>
      <c r="E3" s="83">
        <f aca="true" t="shared" si="2" ref="E3:E45">(0.86*21.1)/(24*(A3-5.7))</f>
        <v>0.1111887254901961</v>
      </c>
      <c r="F3" s="82">
        <f aca="true" t="shared" si="3" ref="F3:F45">(0.86*21.1)/(24*(A3-5.2))</f>
        <v>0.10357305936073061</v>
      </c>
      <c r="G3" s="95">
        <f aca="true" t="shared" si="4" ref="G3:G45">(0.86*42.195)/(24*(A3-6.7))</f>
        <v>0.2606875</v>
      </c>
      <c r="H3" s="96">
        <f aca="true" t="shared" si="5" ref="H3:H45">(0.86*42.195)/(24*(A3-6.2))</f>
        <v>0.2399980158730159</v>
      </c>
      <c r="I3" s="74"/>
      <c r="J3" s="75">
        <f aca="true" t="shared" si="6" ref="J3:J45">(60/A3)*10/(1440*C3)</f>
        <v>0.6976744186046512</v>
      </c>
      <c r="K3" s="76">
        <f aca="true" t="shared" si="7" ref="K3:K45">(60/A3)*10/(1440*D3)</f>
        <v>0.7441860465116279</v>
      </c>
      <c r="L3" s="75">
        <f aca="true" t="shared" si="8" ref="L3:L45">(60/A3)*21.1/(1440*E3)</f>
        <v>0.6325581395348837</v>
      </c>
      <c r="M3" s="76">
        <f aca="true" t="shared" si="9" ref="M3:M45">(60/A3)*21.1/(1440*F3)</f>
        <v>0.6790697674418604</v>
      </c>
      <c r="N3" s="75">
        <f aca="true" t="shared" si="10" ref="N3:N45">(60/A3)*42.195/(1440*G3)</f>
        <v>0.5395348837209302</v>
      </c>
      <c r="O3" s="76">
        <f aca="true" t="shared" si="11" ref="O3:O45">(60/A3)*42.195/(1440*H3)</f>
        <v>0.5860465116279069</v>
      </c>
      <c r="P3" s="77">
        <f aca="true" t="shared" si="12" ref="P3:P45">K3/M3</f>
        <v>1.095890410958904</v>
      </c>
      <c r="Q3" s="77">
        <f aca="true" t="shared" si="13" ref="Q3:Q45">M3/O3</f>
        <v>1.1587301587301588</v>
      </c>
      <c r="R3" s="78"/>
    </row>
    <row r="4" spans="1:17" ht="12.75" customHeight="1">
      <c r="A4" s="79">
        <v>12.75</v>
      </c>
      <c r="B4" s="79"/>
      <c r="C4" s="94">
        <f t="shared" si="0"/>
        <v>0.046236559139784944</v>
      </c>
      <c r="D4" s="82">
        <f t="shared" si="1"/>
        <v>0.04343434343434343</v>
      </c>
      <c r="E4" s="83">
        <f t="shared" si="2"/>
        <v>0.10724586288416077</v>
      </c>
      <c r="F4" s="82">
        <f t="shared" si="3"/>
        <v>0.10014348785871965</v>
      </c>
      <c r="G4" s="83">
        <f t="shared" si="4"/>
        <v>0.24991528925619838</v>
      </c>
      <c r="H4" s="82">
        <f t="shared" si="5"/>
        <v>0.23083778625954202</v>
      </c>
      <c r="I4" s="74"/>
      <c r="J4" s="75">
        <f t="shared" si="6"/>
        <v>0.7067943456452349</v>
      </c>
      <c r="K4" s="76">
        <f t="shared" si="7"/>
        <v>0.7523939808481533</v>
      </c>
      <c r="L4" s="75">
        <f t="shared" si="8"/>
        <v>0.6429548563611491</v>
      </c>
      <c r="M4" s="76">
        <f t="shared" si="9"/>
        <v>0.6885544915640676</v>
      </c>
      <c r="N4" s="75">
        <f t="shared" si="10"/>
        <v>0.5517555859553123</v>
      </c>
      <c r="O4" s="76">
        <f t="shared" si="11"/>
        <v>0.5973552211582306</v>
      </c>
      <c r="P4" s="77">
        <f t="shared" si="12"/>
        <v>1.0927152317880795</v>
      </c>
      <c r="Q4" s="77">
        <f t="shared" si="13"/>
        <v>1.1526717557251913</v>
      </c>
    </row>
    <row r="5" spans="1:17" ht="12.75" customHeight="1">
      <c r="A5" s="79">
        <v>13</v>
      </c>
      <c r="B5" s="79"/>
      <c r="C5" s="94">
        <f t="shared" si="0"/>
        <v>0.04479166666666667</v>
      </c>
      <c r="D5" s="82">
        <f t="shared" si="1"/>
        <v>0.042156862745098035</v>
      </c>
      <c r="E5" s="83">
        <f t="shared" si="2"/>
        <v>0.10357305936073061</v>
      </c>
      <c r="F5" s="82">
        <f t="shared" si="3"/>
        <v>0.0969337606837607</v>
      </c>
      <c r="G5" s="83">
        <f t="shared" si="4"/>
        <v>0.2399980158730159</v>
      </c>
      <c r="H5" s="82">
        <f t="shared" si="5"/>
        <v>0.2223511029411765</v>
      </c>
      <c r="I5" s="74"/>
      <c r="J5" s="75">
        <f t="shared" si="6"/>
        <v>0.7155635062611806</v>
      </c>
      <c r="K5" s="76">
        <f t="shared" si="7"/>
        <v>0.7602862254025043</v>
      </c>
      <c r="L5" s="75">
        <f t="shared" si="8"/>
        <v>0.6529516994633273</v>
      </c>
      <c r="M5" s="76">
        <f t="shared" si="9"/>
        <v>0.6976744186046511</v>
      </c>
      <c r="N5" s="75">
        <f t="shared" si="10"/>
        <v>0.5635062611806796</v>
      </c>
      <c r="O5" s="76">
        <f t="shared" si="11"/>
        <v>0.6082289803220033</v>
      </c>
      <c r="P5" s="77">
        <f t="shared" si="12"/>
        <v>1.0897435897435896</v>
      </c>
      <c r="Q5" s="77">
        <f t="shared" si="13"/>
        <v>1.1470588235294121</v>
      </c>
    </row>
    <row r="6" spans="1:17" ht="12.75" customHeight="1">
      <c r="A6" s="79">
        <v>13.25</v>
      </c>
      <c r="B6" s="79"/>
      <c r="C6" s="94">
        <f t="shared" si="0"/>
        <v>0.04343434343434343</v>
      </c>
      <c r="D6" s="82">
        <f t="shared" si="1"/>
        <v>0.04095238095238095</v>
      </c>
      <c r="E6" s="83">
        <f t="shared" si="2"/>
        <v>0.10014348785871965</v>
      </c>
      <c r="F6" s="82">
        <f t="shared" si="3"/>
        <v>0.09392339544513457</v>
      </c>
      <c r="G6" s="83">
        <f t="shared" si="4"/>
        <v>0.23083778625954202</v>
      </c>
      <c r="H6" s="82">
        <f t="shared" si="5"/>
        <v>0.2144663120567376</v>
      </c>
      <c r="I6" s="74"/>
      <c r="J6" s="75">
        <f t="shared" si="6"/>
        <v>0.7240017551557701</v>
      </c>
      <c r="K6" s="76">
        <f t="shared" si="7"/>
        <v>0.7678806494076349</v>
      </c>
      <c r="L6" s="75">
        <f t="shared" si="8"/>
        <v>0.6625713032031593</v>
      </c>
      <c r="M6" s="76">
        <f t="shared" si="9"/>
        <v>0.7064501974550241</v>
      </c>
      <c r="N6" s="75">
        <f t="shared" si="10"/>
        <v>0.5748135146994294</v>
      </c>
      <c r="O6" s="76">
        <f t="shared" si="11"/>
        <v>0.6186924089512943</v>
      </c>
      <c r="P6" s="77">
        <f t="shared" si="12"/>
        <v>1.0869565217391304</v>
      </c>
      <c r="Q6" s="77">
        <f t="shared" si="13"/>
        <v>1.1418439716312059</v>
      </c>
    </row>
    <row r="7" spans="1:17" ht="12.75" customHeight="1">
      <c r="A7" s="79">
        <v>13.5</v>
      </c>
      <c r="B7" s="79"/>
      <c r="C7" s="94">
        <f t="shared" si="0"/>
        <v>0.042156862745098035</v>
      </c>
      <c r="D7" s="82">
        <f t="shared" si="1"/>
        <v>0.03981481481481481</v>
      </c>
      <c r="E7" s="83">
        <f t="shared" si="2"/>
        <v>0.0969337606837607</v>
      </c>
      <c r="F7" s="82">
        <f t="shared" si="3"/>
        <v>0.09109437751004015</v>
      </c>
      <c r="G7" s="83">
        <f t="shared" si="4"/>
        <v>0.2223511029411765</v>
      </c>
      <c r="H7" s="82">
        <f t="shared" si="5"/>
        <v>0.20712157534246578</v>
      </c>
      <c r="I7" s="74"/>
      <c r="J7" s="75">
        <f t="shared" si="6"/>
        <v>0.7321274763135228</v>
      </c>
      <c r="K7" s="76">
        <f t="shared" si="7"/>
        <v>0.7751937984496124</v>
      </c>
      <c r="L7" s="75">
        <f t="shared" si="8"/>
        <v>0.6718346253229974</v>
      </c>
      <c r="M7" s="76">
        <f t="shared" si="9"/>
        <v>0.7149009474590872</v>
      </c>
      <c r="N7" s="75">
        <f t="shared" si="10"/>
        <v>0.5857019810508182</v>
      </c>
      <c r="O7" s="76">
        <f t="shared" si="11"/>
        <v>0.6287683031869078</v>
      </c>
      <c r="P7" s="77">
        <f t="shared" si="12"/>
        <v>1.08433734939759</v>
      </c>
      <c r="Q7" s="77">
        <f t="shared" si="13"/>
        <v>1.1369863013698633</v>
      </c>
    </row>
    <row r="8" spans="1:17" ht="12.75" customHeight="1">
      <c r="A8" s="79">
        <v>13.75</v>
      </c>
      <c r="B8" s="79"/>
      <c r="C8" s="94">
        <f t="shared" si="0"/>
        <v>0.04095238095238095</v>
      </c>
      <c r="D8" s="82">
        <f t="shared" si="1"/>
        <v>0.03873873873873874</v>
      </c>
      <c r="E8" s="83">
        <f t="shared" si="2"/>
        <v>0.09392339544513457</v>
      </c>
      <c r="F8" s="82">
        <f t="shared" si="3"/>
        <v>0.0884307992202729</v>
      </c>
      <c r="G8" s="83">
        <f t="shared" si="4"/>
        <v>0.2144663120567376</v>
      </c>
      <c r="H8" s="82">
        <f t="shared" si="5"/>
        <v>0.2002632450331126</v>
      </c>
      <c r="I8" s="74"/>
      <c r="J8" s="75">
        <f t="shared" si="6"/>
        <v>0.7399577167019027</v>
      </c>
      <c r="K8" s="76">
        <f t="shared" si="7"/>
        <v>0.7822410147991543</v>
      </c>
      <c r="L8" s="75">
        <f t="shared" si="8"/>
        <v>0.6807610993657506</v>
      </c>
      <c r="M8" s="76">
        <f t="shared" si="9"/>
        <v>0.7230443974630022</v>
      </c>
      <c r="N8" s="75">
        <f t="shared" si="10"/>
        <v>0.5961945031712473</v>
      </c>
      <c r="O8" s="76">
        <f t="shared" si="11"/>
        <v>0.6384778012684988</v>
      </c>
      <c r="P8" s="77">
        <f t="shared" si="12"/>
        <v>1.0818713450292397</v>
      </c>
      <c r="Q8" s="77">
        <f t="shared" si="13"/>
        <v>1.132450331125828</v>
      </c>
    </row>
    <row r="9" spans="1:17" ht="12.75" customHeight="1">
      <c r="A9" s="79">
        <v>14</v>
      </c>
      <c r="B9" s="79"/>
      <c r="C9" s="94">
        <f t="shared" si="0"/>
        <v>0.03981481481481481</v>
      </c>
      <c r="D9" s="82">
        <f t="shared" si="1"/>
        <v>0.037719298245614034</v>
      </c>
      <c r="E9" s="83">
        <f t="shared" si="2"/>
        <v>0.09109437751004015</v>
      </c>
      <c r="F9" s="82">
        <f t="shared" si="3"/>
        <v>0.08591856060606061</v>
      </c>
      <c r="G9" s="83">
        <f t="shared" si="4"/>
        <v>0.20712157534246578</v>
      </c>
      <c r="H9" s="82">
        <f t="shared" si="5"/>
        <v>0.1938445512820513</v>
      </c>
      <c r="I9" s="74"/>
      <c r="J9" s="75">
        <f t="shared" si="6"/>
        <v>0.7475083056478405</v>
      </c>
      <c r="K9" s="76">
        <f t="shared" si="7"/>
        <v>0.7890365448504982</v>
      </c>
      <c r="L9" s="75">
        <f t="shared" si="8"/>
        <v>0.6893687707641197</v>
      </c>
      <c r="M9" s="76">
        <f t="shared" si="9"/>
        <v>0.7308970099667773</v>
      </c>
      <c r="N9" s="75">
        <f t="shared" si="10"/>
        <v>0.606312292358804</v>
      </c>
      <c r="O9" s="76">
        <f t="shared" si="11"/>
        <v>0.6478405315614617</v>
      </c>
      <c r="P9" s="77">
        <f t="shared" si="12"/>
        <v>1.0795454545454546</v>
      </c>
      <c r="Q9" s="77">
        <f t="shared" si="13"/>
        <v>1.1282051282051282</v>
      </c>
    </row>
    <row r="10" spans="1:17" ht="12.75" customHeight="1">
      <c r="A10" s="79">
        <v>14.25</v>
      </c>
      <c r="B10" s="79"/>
      <c r="C10" s="81">
        <f t="shared" si="0"/>
        <v>0.03873873873873874</v>
      </c>
      <c r="D10" s="80">
        <f t="shared" si="1"/>
        <v>0.03675213675213675</v>
      </c>
      <c r="E10" s="84">
        <f t="shared" si="2"/>
        <v>0.0884307992202729</v>
      </c>
      <c r="F10" s="80">
        <f t="shared" si="3"/>
        <v>0.0835451197053407</v>
      </c>
      <c r="G10" s="83">
        <f t="shared" si="4"/>
        <v>0.2002632450331126</v>
      </c>
      <c r="H10" s="82">
        <f t="shared" si="5"/>
        <v>0.18782453416149067</v>
      </c>
      <c r="I10" s="74"/>
      <c r="J10" s="75">
        <f t="shared" si="6"/>
        <v>0.7547939616483068</v>
      </c>
      <c r="K10" s="76">
        <f t="shared" si="7"/>
        <v>0.7955936352509179</v>
      </c>
      <c r="L10" s="75">
        <f t="shared" si="8"/>
        <v>0.6976744186046512</v>
      </c>
      <c r="M10" s="76">
        <f t="shared" si="9"/>
        <v>0.7384740922072622</v>
      </c>
      <c r="N10" s="75">
        <f t="shared" si="10"/>
        <v>0.6160750713994286</v>
      </c>
      <c r="O10" s="76">
        <f t="shared" si="11"/>
        <v>0.6568747450020399</v>
      </c>
      <c r="P10" s="77">
        <f t="shared" si="12"/>
        <v>1.0773480662983426</v>
      </c>
      <c r="Q10" s="77">
        <f t="shared" si="13"/>
        <v>1.124223602484472</v>
      </c>
    </row>
    <row r="11" spans="1:17" ht="12.75" customHeight="1">
      <c r="A11" s="79">
        <v>14.5</v>
      </c>
      <c r="B11" s="79"/>
      <c r="C11" s="81">
        <f t="shared" si="0"/>
        <v>0.037719298245614034</v>
      </c>
      <c r="D11" s="80">
        <f t="shared" si="1"/>
        <v>0.035833333333333335</v>
      </c>
      <c r="E11" s="84">
        <f t="shared" si="2"/>
        <v>0.08591856060606061</v>
      </c>
      <c r="F11" s="80">
        <f t="shared" si="3"/>
        <v>0.08129928315412187</v>
      </c>
      <c r="G11" s="83">
        <f t="shared" si="4"/>
        <v>0.1938445512820513</v>
      </c>
      <c r="H11" s="82">
        <f t="shared" si="5"/>
        <v>0.1821671686746988</v>
      </c>
      <c r="I11" s="74"/>
      <c r="J11" s="75">
        <f t="shared" si="6"/>
        <v>0.7618283881315157</v>
      </c>
      <c r="K11" s="76">
        <f t="shared" si="7"/>
        <v>0.8019246190858059</v>
      </c>
      <c r="L11" s="75">
        <f t="shared" si="8"/>
        <v>0.7056936647955093</v>
      </c>
      <c r="M11" s="76">
        <f t="shared" si="9"/>
        <v>0.7457898957497996</v>
      </c>
      <c r="N11" s="75">
        <f t="shared" si="10"/>
        <v>0.6255012028869286</v>
      </c>
      <c r="O11" s="76">
        <f t="shared" si="11"/>
        <v>0.6655974338412189</v>
      </c>
      <c r="P11" s="77">
        <f t="shared" si="12"/>
        <v>1.075268817204301</v>
      </c>
      <c r="Q11" s="77">
        <f t="shared" si="13"/>
        <v>1.1204819277108435</v>
      </c>
    </row>
    <row r="12" spans="1:17" ht="12.75" customHeight="1">
      <c r="A12" s="79">
        <v>14.75</v>
      </c>
      <c r="B12" s="79"/>
      <c r="C12" s="81">
        <f t="shared" si="0"/>
        <v>0.03675213675213675</v>
      </c>
      <c r="D12" s="80">
        <f t="shared" si="1"/>
        <v>0.034959349593495934</v>
      </c>
      <c r="E12" s="84">
        <f t="shared" si="2"/>
        <v>0.0835451197053407</v>
      </c>
      <c r="F12" s="80">
        <f t="shared" si="3"/>
        <v>0.07917102966841187</v>
      </c>
      <c r="G12" s="83">
        <f t="shared" si="4"/>
        <v>0.18782453416149067</v>
      </c>
      <c r="H12" s="82">
        <f t="shared" si="5"/>
        <v>0.1768406432748538</v>
      </c>
      <c r="I12" s="74"/>
      <c r="J12" s="75">
        <f t="shared" si="6"/>
        <v>0.7686243594797003</v>
      </c>
      <c r="K12" s="76">
        <f t="shared" si="7"/>
        <v>0.8080409932991723</v>
      </c>
      <c r="L12" s="75">
        <f t="shared" si="8"/>
        <v>0.7134410721324399</v>
      </c>
      <c r="M12" s="76">
        <f t="shared" si="9"/>
        <v>0.7528577059519117</v>
      </c>
      <c r="N12" s="75">
        <f t="shared" si="10"/>
        <v>0.6346078044934963</v>
      </c>
      <c r="O12" s="76">
        <f t="shared" si="11"/>
        <v>0.6740244383129681</v>
      </c>
      <c r="P12" s="77">
        <f t="shared" si="12"/>
        <v>1.073298429319372</v>
      </c>
      <c r="Q12" s="77">
        <f t="shared" si="13"/>
        <v>1.1169590643274854</v>
      </c>
    </row>
    <row r="13" spans="1:17" ht="12.75" customHeight="1">
      <c r="A13" s="79">
        <v>15</v>
      </c>
      <c r="B13" s="79"/>
      <c r="C13" s="81">
        <f t="shared" si="0"/>
        <v>0.035833333333333335</v>
      </c>
      <c r="D13" s="80">
        <f t="shared" si="1"/>
        <v>0.034126984126984124</v>
      </c>
      <c r="E13" s="84">
        <f t="shared" si="2"/>
        <v>0.08129928315412187</v>
      </c>
      <c r="F13" s="80">
        <f t="shared" si="3"/>
        <v>0.07715136054421769</v>
      </c>
      <c r="G13" s="83">
        <f t="shared" si="4"/>
        <v>0.1821671686746988</v>
      </c>
      <c r="H13" s="82">
        <f t="shared" si="5"/>
        <v>0.17181676136363636</v>
      </c>
      <c r="I13" s="74"/>
      <c r="J13" s="75">
        <f t="shared" si="6"/>
        <v>0.7751937984496123</v>
      </c>
      <c r="K13" s="76">
        <f t="shared" si="7"/>
        <v>0.8139534883720931</v>
      </c>
      <c r="L13" s="75">
        <f t="shared" si="8"/>
        <v>0.7209302325581396</v>
      </c>
      <c r="M13" s="76">
        <f t="shared" si="9"/>
        <v>0.7596899224806202</v>
      </c>
      <c r="N13" s="75">
        <f t="shared" si="10"/>
        <v>0.6434108527131782</v>
      </c>
      <c r="O13" s="76">
        <f t="shared" si="11"/>
        <v>0.6821705426356589</v>
      </c>
      <c r="P13" s="77">
        <f t="shared" si="12"/>
        <v>1.0714285714285716</v>
      </c>
      <c r="Q13" s="77">
        <f t="shared" si="13"/>
        <v>1.1136363636363638</v>
      </c>
    </row>
    <row r="14" spans="1:17" ht="12.75" customHeight="1">
      <c r="A14" s="79">
        <v>15.25</v>
      </c>
      <c r="B14" s="79"/>
      <c r="C14" s="81">
        <f t="shared" si="0"/>
        <v>0.034959349593495934</v>
      </c>
      <c r="D14" s="80">
        <f t="shared" si="1"/>
        <v>0.03333333333333333</v>
      </c>
      <c r="E14" s="84">
        <f t="shared" si="2"/>
        <v>0.07917102966841187</v>
      </c>
      <c r="F14" s="80">
        <f t="shared" si="3"/>
        <v>0.07523217247097844</v>
      </c>
      <c r="G14" s="83">
        <f t="shared" si="4"/>
        <v>0.1768406432748538</v>
      </c>
      <c r="H14" s="82">
        <f t="shared" si="5"/>
        <v>0.16707044198895027</v>
      </c>
      <c r="I14" s="74"/>
      <c r="J14" s="75">
        <f t="shared" si="6"/>
        <v>0.7815478459778881</v>
      </c>
      <c r="K14" s="76">
        <f t="shared" si="7"/>
        <v>0.819672131147541</v>
      </c>
      <c r="L14" s="75">
        <f t="shared" si="8"/>
        <v>0.7281738467403737</v>
      </c>
      <c r="M14" s="76">
        <f t="shared" si="9"/>
        <v>0.7662981319100268</v>
      </c>
      <c r="N14" s="75">
        <f t="shared" si="10"/>
        <v>0.6519252764010675</v>
      </c>
      <c r="O14" s="76">
        <f t="shared" si="11"/>
        <v>0.6900495615707205</v>
      </c>
      <c r="P14" s="77">
        <f t="shared" si="12"/>
        <v>1.0696517412935322</v>
      </c>
      <c r="Q14" s="77">
        <f t="shared" si="13"/>
        <v>1.110497237569061</v>
      </c>
    </row>
    <row r="15" spans="1:17" ht="12.75" customHeight="1">
      <c r="A15" s="79">
        <v>15.5</v>
      </c>
      <c r="B15" s="79"/>
      <c r="C15" s="81">
        <f t="shared" si="0"/>
        <v>0.034126984126984124</v>
      </c>
      <c r="D15" s="80">
        <f t="shared" si="1"/>
        <v>0.03257575757575758</v>
      </c>
      <c r="E15" s="84">
        <f t="shared" si="2"/>
        <v>0.07715136054421769</v>
      </c>
      <c r="F15" s="80">
        <f t="shared" si="3"/>
        <v>0.07340614886731392</v>
      </c>
      <c r="G15" s="83">
        <f t="shared" si="4"/>
        <v>0.17181676136363636</v>
      </c>
      <c r="H15" s="82">
        <f t="shared" si="5"/>
        <v>0.1625793010752688</v>
      </c>
      <c r="I15" s="74"/>
      <c r="J15" s="75">
        <f t="shared" si="6"/>
        <v>0.7876969242310579</v>
      </c>
      <c r="K15" s="76">
        <f t="shared" si="7"/>
        <v>0.8252063015753938</v>
      </c>
      <c r="L15" s="75">
        <f t="shared" si="8"/>
        <v>0.7351837959489873</v>
      </c>
      <c r="M15" s="76">
        <f t="shared" si="9"/>
        <v>0.7726931732933233</v>
      </c>
      <c r="N15" s="75">
        <f t="shared" si="10"/>
        <v>0.6601650412603152</v>
      </c>
      <c r="O15" s="76">
        <f t="shared" si="11"/>
        <v>0.6976744186046513</v>
      </c>
      <c r="P15" s="77">
        <f t="shared" si="12"/>
        <v>1.0679611650485437</v>
      </c>
      <c r="Q15" s="77">
        <f t="shared" si="13"/>
        <v>1.1075268817204298</v>
      </c>
    </row>
    <row r="16" spans="1:17" ht="12.75" customHeight="1">
      <c r="A16" s="79">
        <v>15.75</v>
      </c>
      <c r="B16" s="79"/>
      <c r="C16" s="81">
        <f t="shared" si="0"/>
        <v>0.03333333333333333</v>
      </c>
      <c r="D16" s="80">
        <f t="shared" si="1"/>
        <v>0.03185185185185185</v>
      </c>
      <c r="E16" s="84">
        <f t="shared" si="2"/>
        <v>0.07523217247097844</v>
      </c>
      <c r="F16" s="80">
        <f t="shared" si="3"/>
        <v>0.07166666666666667</v>
      </c>
      <c r="G16" s="83">
        <f t="shared" si="4"/>
        <v>0.16707044198895027</v>
      </c>
      <c r="H16" s="82">
        <f t="shared" si="5"/>
        <v>0.15832329842931936</v>
      </c>
      <c r="I16" s="74"/>
      <c r="J16" s="75">
        <f t="shared" si="6"/>
        <v>0.7936507936507936</v>
      </c>
      <c r="K16" s="76">
        <f t="shared" si="7"/>
        <v>0.8305647840531561</v>
      </c>
      <c r="L16" s="75">
        <f t="shared" si="8"/>
        <v>0.7419712070874862</v>
      </c>
      <c r="M16" s="76">
        <f t="shared" si="9"/>
        <v>0.7788851974898486</v>
      </c>
      <c r="N16" s="75">
        <f t="shared" si="10"/>
        <v>0.6681432262827611</v>
      </c>
      <c r="O16" s="76">
        <f t="shared" si="11"/>
        <v>0.7050572166851237</v>
      </c>
      <c r="P16" s="77">
        <f t="shared" si="12"/>
        <v>1.066350710900474</v>
      </c>
      <c r="Q16" s="77">
        <f t="shared" si="13"/>
        <v>1.1047120418848166</v>
      </c>
    </row>
    <row r="17" spans="1:17" ht="12.75" customHeight="1">
      <c r="A17" s="79">
        <v>16</v>
      </c>
      <c r="B17" s="79"/>
      <c r="C17" s="81">
        <f t="shared" si="0"/>
        <v>0.03257575757575758</v>
      </c>
      <c r="D17" s="80">
        <f t="shared" si="1"/>
        <v>0.03115942028985507</v>
      </c>
      <c r="E17" s="84">
        <f t="shared" si="2"/>
        <v>0.07340614886731392</v>
      </c>
      <c r="F17" s="80">
        <f t="shared" si="3"/>
        <v>0.0700077160493827</v>
      </c>
      <c r="G17" s="83">
        <f t="shared" si="4"/>
        <v>0.1625793010752688</v>
      </c>
      <c r="H17" s="82">
        <f t="shared" si="5"/>
        <v>0.1542844387755102</v>
      </c>
      <c r="I17" s="74"/>
      <c r="J17" s="75">
        <f t="shared" si="6"/>
        <v>0.7994186046511628</v>
      </c>
      <c r="K17" s="76">
        <f t="shared" si="7"/>
        <v>0.8357558139534884</v>
      </c>
      <c r="L17" s="75">
        <f t="shared" si="8"/>
        <v>0.748546511627907</v>
      </c>
      <c r="M17" s="76">
        <f t="shared" si="9"/>
        <v>0.7848837209302327</v>
      </c>
      <c r="N17" s="75">
        <f t="shared" si="10"/>
        <v>0.6758720930232558</v>
      </c>
      <c r="O17" s="76">
        <f t="shared" si="11"/>
        <v>0.7122093023255813</v>
      </c>
      <c r="P17" s="77">
        <f t="shared" si="12"/>
        <v>1.0648148148148147</v>
      </c>
      <c r="Q17" s="77">
        <f t="shared" si="13"/>
        <v>1.102040816326531</v>
      </c>
    </row>
    <row r="18" spans="1:17" ht="12.75" customHeight="1">
      <c r="A18" s="79">
        <v>16.25</v>
      </c>
      <c r="B18" s="79"/>
      <c r="C18" s="81">
        <f t="shared" si="0"/>
        <v>0.03185185185185185</v>
      </c>
      <c r="D18" s="80">
        <f t="shared" si="1"/>
        <v>0.03049645390070922</v>
      </c>
      <c r="E18" s="84">
        <f t="shared" si="2"/>
        <v>0.07166666666666667</v>
      </c>
      <c r="F18" s="80">
        <f t="shared" si="3"/>
        <v>0.06842383107088988</v>
      </c>
      <c r="G18" s="83">
        <f t="shared" si="4"/>
        <v>0.15832329842931936</v>
      </c>
      <c r="H18" s="82">
        <f t="shared" si="5"/>
        <v>0.15044651741293533</v>
      </c>
      <c r="I18" s="74"/>
      <c r="J18" s="75">
        <f t="shared" si="6"/>
        <v>0.8050089445438283</v>
      </c>
      <c r="K18" s="76">
        <f t="shared" si="7"/>
        <v>0.8407871198568874</v>
      </c>
      <c r="L18" s="75">
        <f t="shared" si="8"/>
        <v>0.7549194991055457</v>
      </c>
      <c r="M18" s="76">
        <f t="shared" si="9"/>
        <v>0.790697674418605</v>
      </c>
      <c r="N18" s="75">
        <f t="shared" si="10"/>
        <v>0.6833631484794277</v>
      </c>
      <c r="O18" s="76">
        <f t="shared" si="11"/>
        <v>0.7191413237924866</v>
      </c>
      <c r="P18" s="77">
        <f t="shared" si="12"/>
        <v>1.0633484162895925</v>
      </c>
      <c r="Q18" s="77">
        <f t="shared" si="13"/>
        <v>1.0995024875621895</v>
      </c>
    </row>
    <row r="19" spans="1:17" ht="12.75" customHeight="1">
      <c r="A19" s="79">
        <v>16.5</v>
      </c>
      <c r="B19" s="79"/>
      <c r="C19" s="81">
        <f t="shared" si="0"/>
        <v>0.03115942028985507</v>
      </c>
      <c r="D19" s="80">
        <f t="shared" si="1"/>
        <v>0.02986111111111111</v>
      </c>
      <c r="E19" s="84">
        <f t="shared" si="2"/>
        <v>0.0700077160493827</v>
      </c>
      <c r="F19" s="80">
        <f t="shared" si="3"/>
        <v>0.06691002949852506</v>
      </c>
      <c r="G19" s="83">
        <f t="shared" si="4"/>
        <v>0.1542844387755102</v>
      </c>
      <c r="H19" s="82">
        <f t="shared" si="5"/>
        <v>0.14679490291262134</v>
      </c>
      <c r="I19" s="74"/>
      <c r="J19" s="75">
        <f t="shared" si="6"/>
        <v>0.810429880197322</v>
      </c>
      <c r="K19" s="76">
        <f t="shared" si="7"/>
        <v>0.8456659619450316</v>
      </c>
      <c r="L19" s="75">
        <f t="shared" si="8"/>
        <v>0.7610993657505287</v>
      </c>
      <c r="M19" s="76">
        <f t="shared" si="9"/>
        <v>0.7963354474982385</v>
      </c>
      <c r="N19" s="75">
        <f t="shared" si="10"/>
        <v>0.6906272022551092</v>
      </c>
      <c r="O19" s="76">
        <f t="shared" si="11"/>
        <v>0.725863284002819</v>
      </c>
      <c r="P19" s="77">
        <f t="shared" si="12"/>
        <v>1.0619469026548667</v>
      </c>
      <c r="Q19" s="77">
        <f t="shared" si="13"/>
        <v>1.0970873786407769</v>
      </c>
    </row>
    <row r="20" spans="1:17" ht="12.75" customHeight="1">
      <c r="A20" s="79">
        <v>16.75</v>
      </c>
      <c r="B20" s="79"/>
      <c r="C20" s="81">
        <f t="shared" si="0"/>
        <v>0.03049645390070922</v>
      </c>
      <c r="D20" s="80">
        <f t="shared" si="1"/>
        <v>0.029251700680272108</v>
      </c>
      <c r="E20" s="84">
        <f t="shared" si="2"/>
        <v>0.06842383107088988</v>
      </c>
      <c r="F20" s="80">
        <f t="shared" si="3"/>
        <v>0.06546176046176046</v>
      </c>
      <c r="G20" s="83">
        <f t="shared" si="4"/>
        <v>0.15044651741293533</v>
      </c>
      <c r="H20" s="82">
        <f t="shared" si="5"/>
        <v>0.14331635071090046</v>
      </c>
      <c r="I20" s="74"/>
      <c r="J20" s="75">
        <f t="shared" si="6"/>
        <v>0.8156889968760848</v>
      </c>
      <c r="K20" s="76">
        <f t="shared" si="7"/>
        <v>0.8503991669559182</v>
      </c>
      <c r="L20" s="75">
        <f t="shared" si="8"/>
        <v>0.7670947587643182</v>
      </c>
      <c r="M20" s="76">
        <f t="shared" si="9"/>
        <v>0.8018049288441514</v>
      </c>
      <c r="N20" s="75">
        <f t="shared" si="10"/>
        <v>0.6976744186046512</v>
      </c>
      <c r="O20" s="76">
        <f t="shared" si="11"/>
        <v>0.7323845886844845</v>
      </c>
      <c r="P20" s="77">
        <f t="shared" si="12"/>
        <v>1.0606060606060606</v>
      </c>
      <c r="Q20" s="77">
        <f t="shared" si="13"/>
        <v>1.09478672985782</v>
      </c>
    </row>
    <row r="21" spans="1:17" ht="12.75" customHeight="1">
      <c r="A21" s="79">
        <v>17</v>
      </c>
      <c r="B21" s="79"/>
      <c r="C21" s="81">
        <f t="shared" si="0"/>
        <v>0.02986111111111111</v>
      </c>
      <c r="D21" s="80">
        <f t="shared" si="1"/>
        <v>0.028666666666666667</v>
      </c>
      <c r="E21" s="84">
        <f t="shared" si="2"/>
        <v>0.06691002949852506</v>
      </c>
      <c r="F21" s="80">
        <f t="shared" si="3"/>
        <v>0.06407485875706213</v>
      </c>
      <c r="G21" s="83">
        <f t="shared" si="4"/>
        <v>0.14679490291262134</v>
      </c>
      <c r="H21" s="82">
        <f t="shared" si="5"/>
        <v>0.13999884259259257</v>
      </c>
      <c r="I21" s="74"/>
      <c r="J21" s="75">
        <f t="shared" si="6"/>
        <v>0.8207934336525309</v>
      </c>
      <c r="K21" s="76">
        <f t="shared" si="7"/>
        <v>0.8549931600547196</v>
      </c>
      <c r="L21" s="75">
        <f t="shared" si="8"/>
        <v>0.7729138166894666</v>
      </c>
      <c r="M21" s="76">
        <f t="shared" si="9"/>
        <v>0.8071135430916554</v>
      </c>
      <c r="N21" s="75">
        <f t="shared" si="10"/>
        <v>0.7045143638850889</v>
      </c>
      <c r="O21" s="76">
        <f t="shared" si="11"/>
        <v>0.7387140902872777</v>
      </c>
      <c r="P21" s="77">
        <f t="shared" si="12"/>
        <v>1.059322033898305</v>
      </c>
      <c r="Q21" s="77">
        <f t="shared" si="13"/>
        <v>1.0925925925925928</v>
      </c>
    </row>
    <row r="22" spans="1:17" ht="12.75" customHeight="1">
      <c r="A22" s="79">
        <v>17.25</v>
      </c>
      <c r="B22" s="79"/>
      <c r="C22" s="81">
        <f t="shared" si="0"/>
        <v>0.029251700680272108</v>
      </c>
      <c r="D22" s="80">
        <f t="shared" si="1"/>
        <v>0.02810457516339869</v>
      </c>
      <c r="E22" s="84">
        <f t="shared" si="2"/>
        <v>0.06546176046176046</v>
      </c>
      <c r="F22" s="80">
        <f t="shared" si="3"/>
        <v>0.06274550484094052</v>
      </c>
      <c r="G22" s="83">
        <f t="shared" si="4"/>
        <v>0.14331635071090046</v>
      </c>
      <c r="H22" s="82">
        <f t="shared" si="5"/>
        <v>0.1368314479638009</v>
      </c>
      <c r="I22" s="74"/>
      <c r="J22" s="75">
        <f t="shared" si="6"/>
        <v>0.8257499157398045</v>
      </c>
      <c r="K22" s="76">
        <f t="shared" si="7"/>
        <v>0.8594539939332659</v>
      </c>
      <c r="L22" s="75">
        <f t="shared" si="8"/>
        <v>0.7785642062689586</v>
      </c>
      <c r="M22" s="76">
        <f t="shared" si="9"/>
        <v>0.81226828446242</v>
      </c>
      <c r="N22" s="75">
        <f t="shared" si="10"/>
        <v>0.7111560498820357</v>
      </c>
      <c r="O22" s="76">
        <f t="shared" si="11"/>
        <v>0.7448601280754972</v>
      </c>
      <c r="P22" s="77">
        <f t="shared" si="12"/>
        <v>1.0580912863070537</v>
      </c>
      <c r="Q22" s="77">
        <f t="shared" si="13"/>
        <v>1.0904977375565612</v>
      </c>
    </row>
    <row r="23" spans="1:17" ht="12.75" customHeight="1">
      <c r="A23" s="79">
        <v>17.5</v>
      </c>
      <c r="B23" s="79"/>
      <c r="C23" s="81">
        <f t="shared" si="0"/>
        <v>0.028666666666666667</v>
      </c>
      <c r="D23" s="80">
        <f t="shared" si="1"/>
        <v>0.027564102564102563</v>
      </c>
      <c r="E23" s="84">
        <f t="shared" si="2"/>
        <v>0.06407485875706213</v>
      </c>
      <c r="F23" s="80">
        <f t="shared" si="3"/>
        <v>0.061470189701897014</v>
      </c>
      <c r="G23" s="83">
        <f t="shared" si="4"/>
        <v>0.13999884259259257</v>
      </c>
      <c r="H23" s="82">
        <f t="shared" si="5"/>
        <v>0.133804203539823</v>
      </c>
      <c r="I23" s="74"/>
      <c r="J23" s="75">
        <f t="shared" si="6"/>
        <v>0.8305647840531561</v>
      </c>
      <c r="K23" s="76">
        <f t="shared" si="7"/>
        <v>0.8637873754152824</v>
      </c>
      <c r="L23" s="75">
        <f t="shared" si="8"/>
        <v>0.7840531561461795</v>
      </c>
      <c r="M23" s="76">
        <f t="shared" si="9"/>
        <v>0.8172757475083057</v>
      </c>
      <c r="N23" s="75">
        <f t="shared" si="10"/>
        <v>0.7176079734219271</v>
      </c>
      <c r="O23" s="76">
        <f t="shared" si="11"/>
        <v>0.7508305647840532</v>
      </c>
      <c r="P23" s="77">
        <f t="shared" si="12"/>
        <v>1.056910569105691</v>
      </c>
      <c r="Q23" s="77">
        <f t="shared" si="13"/>
        <v>1.0884955752212389</v>
      </c>
    </row>
    <row r="24" spans="1:17" ht="12.75" customHeight="1">
      <c r="A24" s="79">
        <v>17.75</v>
      </c>
      <c r="B24" s="79"/>
      <c r="C24" s="81">
        <f t="shared" si="0"/>
        <v>0.02810457516339869</v>
      </c>
      <c r="D24" s="80">
        <f t="shared" si="1"/>
        <v>0.027044025157232702</v>
      </c>
      <c r="E24" s="84">
        <f t="shared" si="2"/>
        <v>0.06274550484094052</v>
      </c>
      <c r="F24" s="80">
        <f t="shared" si="3"/>
        <v>0.06024568393094289</v>
      </c>
      <c r="G24" s="83">
        <f t="shared" si="4"/>
        <v>0.1368314479638009</v>
      </c>
      <c r="H24" s="82">
        <f t="shared" si="5"/>
        <v>0.13090800865800864</v>
      </c>
      <c r="I24" s="74"/>
      <c r="J24" s="75">
        <f t="shared" si="6"/>
        <v>0.8352440222731738</v>
      </c>
      <c r="K24" s="76">
        <f t="shared" si="7"/>
        <v>0.8679986898132984</v>
      </c>
      <c r="L24" s="75">
        <f t="shared" si="8"/>
        <v>0.7893874877169998</v>
      </c>
      <c r="M24" s="76">
        <f t="shared" si="9"/>
        <v>0.8221421552571243</v>
      </c>
      <c r="N24" s="75">
        <f t="shared" si="10"/>
        <v>0.7238781526367507</v>
      </c>
      <c r="O24" s="76">
        <f t="shared" si="11"/>
        <v>0.7566328201768753</v>
      </c>
      <c r="P24" s="77">
        <f t="shared" si="12"/>
        <v>1.0557768924302786</v>
      </c>
      <c r="Q24" s="77">
        <f t="shared" si="13"/>
        <v>1.0865800865800868</v>
      </c>
    </row>
    <row r="25" spans="1:17" ht="12.75" customHeight="1">
      <c r="A25" s="79">
        <v>18</v>
      </c>
      <c r="B25" s="79"/>
      <c r="C25" s="81">
        <f t="shared" si="0"/>
        <v>0.027564102564102563</v>
      </c>
      <c r="D25" s="80">
        <f t="shared" si="1"/>
        <v>0.026543209876543208</v>
      </c>
      <c r="E25" s="84">
        <f t="shared" si="2"/>
        <v>0.061470189701897014</v>
      </c>
      <c r="F25" s="80">
        <f t="shared" si="3"/>
        <v>0.05906901041666666</v>
      </c>
      <c r="G25" s="83">
        <f t="shared" si="4"/>
        <v>0.133804203539823</v>
      </c>
      <c r="H25" s="82">
        <f t="shared" si="5"/>
        <v>0.12813453389830506</v>
      </c>
      <c r="I25" s="74"/>
      <c r="J25" s="75">
        <f t="shared" si="6"/>
        <v>0.8397932816537468</v>
      </c>
      <c r="K25" s="76">
        <f t="shared" si="7"/>
        <v>0.8720930232558141</v>
      </c>
      <c r="L25" s="75">
        <f t="shared" si="8"/>
        <v>0.7945736434108528</v>
      </c>
      <c r="M25" s="76">
        <f t="shared" si="9"/>
        <v>0.8268733850129201</v>
      </c>
      <c r="N25" s="75">
        <f t="shared" si="10"/>
        <v>0.7299741602067183</v>
      </c>
      <c r="O25" s="76">
        <f t="shared" si="11"/>
        <v>0.7622739018087857</v>
      </c>
      <c r="P25" s="77">
        <f t="shared" si="12"/>
        <v>1.0546875</v>
      </c>
      <c r="Q25" s="77">
        <f t="shared" si="13"/>
        <v>1.0847457627118644</v>
      </c>
    </row>
    <row r="26" spans="1:17" ht="12.75" customHeight="1">
      <c r="A26" s="79">
        <v>18.25</v>
      </c>
      <c r="B26" s="79"/>
      <c r="C26" s="81">
        <f t="shared" si="0"/>
        <v>0.027044025157232702</v>
      </c>
      <c r="D26" s="80">
        <f t="shared" si="1"/>
        <v>0.02606060606060606</v>
      </c>
      <c r="E26" s="84">
        <f t="shared" si="2"/>
        <v>0.06024568393094289</v>
      </c>
      <c r="F26" s="80">
        <f t="shared" si="3"/>
        <v>0.057937420178799486</v>
      </c>
      <c r="G26" s="83">
        <f t="shared" si="4"/>
        <v>0.13090800865800864</v>
      </c>
      <c r="H26" s="82">
        <f t="shared" si="5"/>
        <v>0.12547614107883817</v>
      </c>
      <c r="I26" s="74"/>
      <c r="J26" s="75">
        <f t="shared" si="6"/>
        <v>0.8442179037910162</v>
      </c>
      <c r="K26" s="76">
        <f t="shared" si="7"/>
        <v>0.8760751831793565</v>
      </c>
      <c r="L26" s="75">
        <f t="shared" si="8"/>
        <v>0.79961771264734</v>
      </c>
      <c r="M26" s="76">
        <f t="shared" si="9"/>
        <v>0.8314749920356803</v>
      </c>
      <c r="N26" s="75">
        <f t="shared" si="10"/>
        <v>0.7359031538706595</v>
      </c>
      <c r="O26" s="76">
        <f t="shared" si="11"/>
        <v>0.7677604332589997</v>
      </c>
      <c r="P26" s="77">
        <f t="shared" si="12"/>
        <v>1.0536398467432948</v>
      </c>
      <c r="Q26" s="77">
        <f t="shared" si="13"/>
        <v>1.08298755186722</v>
      </c>
    </row>
    <row r="27" spans="1:17" ht="12.75" customHeight="1">
      <c r="A27" s="79">
        <v>18.5</v>
      </c>
      <c r="B27" s="79"/>
      <c r="C27" s="81">
        <f t="shared" si="0"/>
        <v>0.026543209876543208</v>
      </c>
      <c r="D27" s="80">
        <f t="shared" si="1"/>
        <v>0.025595238095238095</v>
      </c>
      <c r="E27" s="84">
        <f t="shared" si="2"/>
        <v>0.05906901041666666</v>
      </c>
      <c r="F27" s="80">
        <f t="shared" si="3"/>
        <v>0.05684837092731829</v>
      </c>
      <c r="G27" s="83">
        <f t="shared" si="4"/>
        <v>0.12813453389830506</v>
      </c>
      <c r="H27" s="82">
        <f t="shared" si="5"/>
        <v>0.12292581300813006</v>
      </c>
      <c r="I27" s="74"/>
      <c r="J27" s="75">
        <f t="shared" si="6"/>
        <v>0.8485229415461975</v>
      </c>
      <c r="K27" s="76">
        <f t="shared" si="7"/>
        <v>0.8799497171590196</v>
      </c>
      <c r="L27" s="75">
        <f t="shared" si="8"/>
        <v>0.8045254556882465</v>
      </c>
      <c r="M27" s="76">
        <f t="shared" si="9"/>
        <v>0.8359522313010688</v>
      </c>
      <c r="N27" s="75">
        <f t="shared" si="10"/>
        <v>0.7416719044626023</v>
      </c>
      <c r="O27" s="76">
        <f t="shared" si="11"/>
        <v>0.7730986800754245</v>
      </c>
      <c r="P27" s="77">
        <f t="shared" si="12"/>
        <v>1.0526315789473681</v>
      </c>
      <c r="Q27" s="77">
        <f t="shared" si="13"/>
        <v>1.08130081300813</v>
      </c>
    </row>
    <row r="28" spans="1:17" ht="12.75" customHeight="1">
      <c r="A28" s="79">
        <v>18.75</v>
      </c>
      <c r="B28" s="79"/>
      <c r="C28" s="81">
        <f t="shared" si="0"/>
        <v>0.02606060606060606</v>
      </c>
      <c r="D28" s="80">
        <f t="shared" si="1"/>
        <v>0.025146198830409357</v>
      </c>
      <c r="E28" s="84">
        <f t="shared" si="2"/>
        <v>0.057937420178799486</v>
      </c>
      <c r="F28" s="80">
        <f t="shared" si="3"/>
        <v>0.05579950799507995</v>
      </c>
      <c r="G28" s="83">
        <f t="shared" si="4"/>
        <v>0.12547614107883817</v>
      </c>
      <c r="H28" s="82">
        <f t="shared" si="5"/>
        <v>0.12047709163346612</v>
      </c>
      <c r="I28" s="74"/>
      <c r="J28" s="75">
        <f t="shared" si="6"/>
        <v>0.8527131782945737</v>
      </c>
      <c r="K28" s="76">
        <f t="shared" si="7"/>
        <v>0.8837209302325582</v>
      </c>
      <c r="L28" s="75">
        <f t="shared" si="8"/>
        <v>0.8093023255813956</v>
      </c>
      <c r="M28" s="76">
        <f t="shared" si="9"/>
        <v>0.84031007751938</v>
      </c>
      <c r="N28" s="75">
        <f t="shared" si="10"/>
        <v>0.7472868217054264</v>
      </c>
      <c r="O28" s="76">
        <f t="shared" si="11"/>
        <v>0.7782945736434109</v>
      </c>
      <c r="P28" s="77">
        <f t="shared" si="12"/>
        <v>1.0516605166051658</v>
      </c>
      <c r="Q28" s="77">
        <f t="shared" si="13"/>
        <v>1.0796812749003986</v>
      </c>
    </row>
    <row r="29" spans="1:17" ht="12.75" customHeight="1">
      <c r="A29" s="79">
        <v>19</v>
      </c>
      <c r="B29" s="79"/>
      <c r="C29" s="81">
        <f t="shared" si="0"/>
        <v>0.025595238095238095</v>
      </c>
      <c r="D29" s="80">
        <f t="shared" si="1"/>
        <v>0.02471264367816092</v>
      </c>
      <c r="E29" s="84">
        <f t="shared" si="2"/>
        <v>0.05684837092731829</v>
      </c>
      <c r="F29" s="80">
        <f t="shared" si="3"/>
        <v>0.05478864734299516</v>
      </c>
      <c r="G29" s="83">
        <f t="shared" si="4"/>
        <v>0.12292581300813006</v>
      </c>
      <c r="H29" s="82">
        <f t="shared" si="5"/>
        <v>0.11812402343749999</v>
      </c>
      <c r="I29" s="74"/>
      <c r="J29" s="75">
        <f t="shared" si="6"/>
        <v>0.8567931456548349</v>
      </c>
      <c r="K29" s="76">
        <f t="shared" si="7"/>
        <v>0.8873929008567932</v>
      </c>
      <c r="L29" s="75">
        <f t="shared" si="8"/>
        <v>0.8139534883720932</v>
      </c>
      <c r="M29" s="76">
        <f t="shared" si="9"/>
        <v>0.8445532435740516</v>
      </c>
      <c r="N29" s="75">
        <f t="shared" si="10"/>
        <v>0.7527539779681764</v>
      </c>
      <c r="O29" s="76">
        <f t="shared" si="11"/>
        <v>0.7833537331701347</v>
      </c>
      <c r="P29" s="77">
        <f t="shared" si="12"/>
        <v>1.0507246376811592</v>
      </c>
      <c r="Q29" s="77">
        <f t="shared" si="13"/>
        <v>1.0781250000000002</v>
      </c>
    </row>
    <row r="30" spans="1:17" ht="12.75" customHeight="1">
      <c r="A30" s="79">
        <v>19.25</v>
      </c>
      <c r="B30" s="79"/>
      <c r="C30" s="81">
        <f t="shared" si="0"/>
        <v>0.025146198830409357</v>
      </c>
      <c r="D30" s="80">
        <f t="shared" si="1"/>
        <v>0.02429378531073446</v>
      </c>
      <c r="E30" s="84">
        <f t="shared" si="2"/>
        <v>0.05579950799507995</v>
      </c>
      <c r="F30" s="80">
        <f t="shared" si="3"/>
        <v>0.053813760379596676</v>
      </c>
      <c r="G30" s="83">
        <f t="shared" si="4"/>
        <v>0.12047709163346612</v>
      </c>
      <c r="H30" s="82">
        <f t="shared" si="5"/>
        <v>0.1158611111111111</v>
      </c>
      <c r="I30" s="74"/>
      <c r="J30" s="75">
        <f t="shared" si="6"/>
        <v>0.8607671398369073</v>
      </c>
      <c r="K30" s="76">
        <f t="shared" si="7"/>
        <v>0.8909694956206584</v>
      </c>
      <c r="L30" s="75">
        <f t="shared" si="8"/>
        <v>0.8184838417396557</v>
      </c>
      <c r="M30" s="76">
        <f t="shared" si="9"/>
        <v>0.8486861975234069</v>
      </c>
      <c r="N30" s="75">
        <f t="shared" si="10"/>
        <v>0.7580791301721536</v>
      </c>
      <c r="O30" s="76">
        <f t="shared" si="11"/>
        <v>0.7882814859559047</v>
      </c>
      <c r="P30" s="77">
        <f t="shared" si="12"/>
        <v>1.0498220640569393</v>
      </c>
      <c r="Q30" s="77">
        <f t="shared" si="13"/>
        <v>1.0766283524904212</v>
      </c>
    </row>
    <row r="31" spans="1:17" ht="12.75" customHeight="1">
      <c r="A31" s="79">
        <v>19.5</v>
      </c>
      <c r="B31" s="79"/>
      <c r="C31" s="81">
        <f t="shared" si="0"/>
        <v>0.02471264367816092</v>
      </c>
      <c r="D31" s="80">
        <f t="shared" si="1"/>
        <v>0.023888888888888887</v>
      </c>
      <c r="E31" s="84">
        <f t="shared" si="2"/>
        <v>0.05478864734299516</v>
      </c>
      <c r="F31" s="80">
        <f t="shared" si="3"/>
        <v>0.05287296037296037</v>
      </c>
      <c r="G31" s="83">
        <f t="shared" si="4"/>
        <v>0.11812402343749999</v>
      </c>
      <c r="H31" s="82">
        <f t="shared" si="5"/>
        <v>0.11368327067669172</v>
      </c>
      <c r="I31" s="74"/>
      <c r="J31" s="75">
        <f t="shared" si="6"/>
        <v>0.8646392367322601</v>
      </c>
      <c r="K31" s="76">
        <f t="shared" si="7"/>
        <v>0.8944543828264759</v>
      </c>
      <c r="L31" s="75">
        <f t="shared" si="8"/>
        <v>0.822898032200358</v>
      </c>
      <c r="M31" s="76">
        <f t="shared" si="9"/>
        <v>0.8527131782945738</v>
      </c>
      <c r="N31" s="75">
        <f t="shared" si="10"/>
        <v>0.7632677400119262</v>
      </c>
      <c r="O31" s="76">
        <f t="shared" si="11"/>
        <v>0.7930828861061421</v>
      </c>
      <c r="P31" s="77">
        <f t="shared" si="12"/>
        <v>1.0489510489510487</v>
      </c>
      <c r="Q31" s="77">
        <f t="shared" si="13"/>
        <v>1.0751879699248121</v>
      </c>
    </row>
    <row r="32" spans="1:17" ht="12.75" customHeight="1">
      <c r="A32" s="79">
        <v>19.75</v>
      </c>
      <c r="B32" s="79"/>
      <c r="C32" s="81">
        <f t="shared" si="0"/>
        <v>0.02429378531073446</v>
      </c>
      <c r="D32" s="80">
        <f t="shared" si="1"/>
        <v>0.023497267759562842</v>
      </c>
      <c r="E32" s="84">
        <f t="shared" si="2"/>
        <v>0.053813760379596676</v>
      </c>
      <c r="F32" s="80">
        <f t="shared" si="3"/>
        <v>0.05196449026345933</v>
      </c>
      <c r="G32" s="83">
        <f t="shared" si="4"/>
        <v>0.1158611111111111</v>
      </c>
      <c r="H32" s="82">
        <f t="shared" si="5"/>
        <v>0.11158579335793356</v>
      </c>
      <c r="I32" s="74"/>
      <c r="J32" s="75">
        <f t="shared" si="6"/>
        <v>0.8684133058581102</v>
      </c>
      <c r="K32" s="76">
        <f t="shared" si="7"/>
        <v>0.897851045039741</v>
      </c>
      <c r="L32" s="75">
        <f t="shared" si="8"/>
        <v>0.8272004710038271</v>
      </c>
      <c r="M32" s="76">
        <f t="shared" si="9"/>
        <v>0.856638210185458</v>
      </c>
      <c r="N32" s="75">
        <f t="shared" si="10"/>
        <v>0.7683249926405654</v>
      </c>
      <c r="O32" s="76">
        <f t="shared" si="11"/>
        <v>0.7977627318221963</v>
      </c>
      <c r="P32" s="77">
        <f t="shared" si="12"/>
        <v>1.0481099656357384</v>
      </c>
      <c r="Q32" s="77">
        <f t="shared" si="13"/>
        <v>1.0738007380073802</v>
      </c>
    </row>
    <row r="33" spans="1:17" ht="12.75" customHeight="1">
      <c r="A33" s="79">
        <v>20</v>
      </c>
      <c r="B33" s="79"/>
      <c r="C33" s="81">
        <f t="shared" si="0"/>
        <v>0.023888888888888887</v>
      </c>
      <c r="D33" s="80">
        <f t="shared" si="1"/>
        <v>0.023118279569892472</v>
      </c>
      <c r="E33" s="84">
        <f t="shared" si="2"/>
        <v>0.05287296037296037</v>
      </c>
      <c r="F33" s="80">
        <f t="shared" si="3"/>
        <v>0.05108671171171171</v>
      </c>
      <c r="G33" s="83">
        <f t="shared" si="4"/>
        <v>0.11368327067669172</v>
      </c>
      <c r="H33" s="82">
        <f t="shared" si="5"/>
        <v>0.10956431159420289</v>
      </c>
      <c r="I33" s="74"/>
      <c r="J33" s="75">
        <f t="shared" si="6"/>
        <v>0.872093023255814</v>
      </c>
      <c r="K33" s="76">
        <f t="shared" si="7"/>
        <v>0.9011627906976745</v>
      </c>
      <c r="L33" s="75">
        <f t="shared" si="8"/>
        <v>0.8313953488372093</v>
      </c>
      <c r="M33" s="76">
        <f t="shared" si="9"/>
        <v>0.8604651162790699</v>
      </c>
      <c r="N33" s="75">
        <f t="shared" si="10"/>
        <v>0.7732558139534884</v>
      </c>
      <c r="O33" s="76">
        <f t="shared" si="11"/>
        <v>0.8023255813953489</v>
      </c>
      <c r="P33" s="77">
        <f t="shared" si="12"/>
        <v>1.0472972972972971</v>
      </c>
      <c r="Q33" s="77">
        <f t="shared" si="13"/>
        <v>1.072463768115942</v>
      </c>
    </row>
    <row r="34" spans="1:17" ht="12.75" customHeight="1">
      <c r="A34" s="79">
        <v>20.25</v>
      </c>
      <c r="B34" s="79"/>
      <c r="C34" s="81">
        <f t="shared" si="0"/>
        <v>0.023497267759562842</v>
      </c>
      <c r="D34" s="80">
        <f t="shared" si="1"/>
        <v>0.02275132275132275</v>
      </c>
      <c r="E34" s="84">
        <f t="shared" si="2"/>
        <v>0.05196449026345933</v>
      </c>
      <c r="F34" s="80">
        <f t="shared" si="3"/>
        <v>0.050238095238095234</v>
      </c>
      <c r="G34" s="83">
        <f t="shared" si="4"/>
        <v>0.11158579335793356</v>
      </c>
      <c r="H34" s="82">
        <f t="shared" si="5"/>
        <v>0.107614768683274</v>
      </c>
      <c r="I34" s="74"/>
      <c r="J34" s="75">
        <f t="shared" si="6"/>
        <v>0.8756818834338214</v>
      </c>
      <c r="K34" s="76">
        <f t="shared" si="7"/>
        <v>0.9043927648578811</v>
      </c>
      <c r="L34" s="75">
        <f t="shared" si="8"/>
        <v>0.835486649440138</v>
      </c>
      <c r="M34" s="76">
        <f t="shared" si="9"/>
        <v>0.8641975308641976</v>
      </c>
      <c r="N34" s="75">
        <f t="shared" si="10"/>
        <v>0.7780648865920184</v>
      </c>
      <c r="O34" s="76">
        <f t="shared" si="11"/>
        <v>0.8067757680160782</v>
      </c>
      <c r="P34" s="77">
        <f t="shared" si="12"/>
        <v>1.0465116279069766</v>
      </c>
      <c r="Q34" s="77">
        <f t="shared" si="13"/>
        <v>1.0711743772241993</v>
      </c>
    </row>
    <row r="35" spans="1:17" ht="12.75" customHeight="1">
      <c r="A35" s="79">
        <v>20.5</v>
      </c>
      <c r="B35" s="79"/>
      <c r="C35" s="81">
        <f t="shared" si="0"/>
        <v>0.023118279569892472</v>
      </c>
      <c r="D35" s="80">
        <f t="shared" si="1"/>
        <v>0.022395833333333334</v>
      </c>
      <c r="E35" s="84">
        <f t="shared" si="2"/>
        <v>0.05108671171171171</v>
      </c>
      <c r="F35" s="80">
        <f t="shared" si="3"/>
        <v>0.04941721132897603</v>
      </c>
      <c r="G35" s="83">
        <f t="shared" si="4"/>
        <v>0.10956431159420289</v>
      </c>
      <c r="H35" s="82">
        <f t="shared" si="5"/>
        <v>0.1057333916083916</v>
      </c>
      <c r="I35" s="74"/>
      <c r="J35" s="75">
        <f t="shared" si="6"/>
        <v>0.8791832104367555</v>
      </c>
      <c r="K35" s="76">
        <f t="shared" si="7"/>
        <v>0.9075439591605218</v>
      </c>
      <c r="L35" s="75">
        <f t="shared" si="8"/>
        <v>0.8394781622234828</v>
      </c>
      <c r="M35" s="76">
        <f t="shared" si="9"/>
        <v>0.8678389109472491</v>
      </c>
      <c r="N35" s="75">
        <f t="shared" si="10"/>
        <v>0.7827566647759502</v>
      </c>
      <c r="O35" s="76">
        <f t="shared" si="11"/>
        <v>0.8111174134997166</v>
      </c>
      <c r="P35" s="77">
        <f t="shared" si="12"/>
        <v>1.045751633986928</v>
      </c>
      <c r="Q35" s="77">
        <f t="shared" si="13"/>
        <v>1.0699300699300698</v>
      </c>
    </row>
    <row r="36" spans="1:17" ht="12.75" customHeight="1">
      <c r="A36" s="79">
        <v>20.75</v>
      </c>
      <c r="B36" s="79"/>
      <c r="C36" s="81">
        <f t="shared" si="0"/>
        <v>0.02275132275132275</v>
      </c>
      <c r="D36" s="80">
        <f t="shared" si="1"/>
        <v>0.02205128205128205</v>
      </c>
      <c r="E36" s="84">
        <f t="shared" si="2"/>
        <v>0.050238095238095234</v>
      </c>
      <c r="F36" s="80">
        <f t="shared" si="3"/>
        <v>0.048622722400857445</v>
      </c>
      <c r="G36" s="83">
        <f t="shared" si="4"/>
        <v>0.107614768683274</v>
      </c>
      <c r="H36" s="82">
        <f t="shared" si="5"/>
        <v>0.10391666666666666</v>
      </c>
      <c r="I36" s="74"/>
      <c r="J36" s="75">
        <f t="shared" si="6"/>
        <v>0.8826001681143179</v>
      </c>
      <c r="K36" s="76">
        <f t="shared" si="7"/>
        <v>0.9106192210703279</v>
      </c>
      <c r="L36" s="75">
        <f t="shared" si="8"/>
        <v>0.8433734939759037</v>
      </c>
      <c r="M36" s="76">
        <f t="shared" si="9"/>
        <v>0.8713925469319138</v>
      </c>
      <c r="N36" s="75">
        <f t="shared" si="10"/>
        <v>0.7873353880638835</v>
      </c>
      <c r="O36" s="76">
        <f t="shared" si="11"/>
        <v>0.8153544410198936</v>
      </c>
      <c r="P36" s="77">
        <f t="shared" si="12"/>
        <v>1.045016077170418</v>
      </c>
      <c r="Q36" s="77">
        <f t="shared" si="13"/>
        <v>1.0687285223367697</v>
      </c>
    </row>
    <row r="37" spans="1:17" ht="12.75" customHeight="1">
      <c r="A37" s="79">
        <v>21</v>
      </c>
      <c r="B37" s="79"/>
      <c r="C37" s="81">
        <f t="shared" si="0"/>
        <v>0.022395833333333334</v>
      </c>
      <c r="D37" s="80">
        <f t="shared" si="1"/>
        <v>0.021717171717171715</v>
      </c>
      <c r="E37" s="84">
        <f t="shared" si="2"/>
        <v>0.04941721132897603</v>
      </c>
      <c r="F37" s="80">
        <f t="shared" si="3"/>
        <v>0.047853375527426155</v>
      </c>
      <c r="G37" s="83">
        <f t="shared" si="4"/>
        <v>0.1057333916083916</v>
      </c>
      <c r="H37" s="82">
        <f t="shared" si="5"/>
        <v>0.10216131756756756</v>
      </c>
      <c r="I37" s="74"/>
      <c r="J37" s="75">
        <f t="shared" si="6"/>
        <v>0.8859357696567</v>
      </c>
      <c r="K37" s="76">
        <f t="shared" si="7"/>
        <v>0.9136212624584719</v>
      </c>
      <c r="L37" s="75">
        <f t="shared" si="8"/>
        <v>0.8471760797342194</v>
      </c>
      <c r="M37" s="76">
        <f t="shared" si="9"/>
        <v>0.8748615725359913</v>
      </c>
      <c r="N37" s="75">
        <f t="shared" si="10"/>
        <v>0.7918050941306757</v>
      </c>
      <c r="O37" s="76">
        <f t="shared" si="11"/>
        <v>0.8194905869324475</v>
      </c>
      <c r="P37" s="77">
        <f t="shared" si="12"/>
        <v>1.0443037974683544</v>
      </c>
      <c r="Q37" s="77">
        <f t="shared" si="13"/>
        <v>1.0675675675675675</v>
      </c>
    </row>
    <row r="38" spans="1:17" ht="12.75" customHeight="1">
      <c r="A38" s="79">
        <v>21.25</v>
      </c>
      <c r="B38" s="79"/>
      <c r="C38" s="81">
        <f t="shared" si="0"/>
        <v>0.02205128205128205</v>
      </c>
      <c r="D38" s="80">
        <f t="shared" si="1"/>
        <v>0.021393034825870644</v>
      </c>
      <c r="E38" s="84">
        <f t="shared" si="2"/>
        <v>0.048622722400857445</v>
      </c>
      <c r="F38" s="80">
        <f t="shared" si="3"/>
        <v>0.0471079958463136</v>
      </c>
      <c r="G38" s="83">
        <f t="shared" si="4"/>
        <v>0.10391666666666666</v>
      </c>
      <c r="H38" s="82">
        <f t="shared" si="5"/>
        <v>0.1004642857142857</v>
      </c>
      <c r="I38" s="74"/>
      <c r="J38" s="75">
        <f t="shared" si="6"/>
        <v>0.8891928864569085</v>
      </c>
      <c r="K38" s="76">
        <f t="shared" si="7"/>
        <v>0.9165526675786596</v>
      </c>
      <c r="L38" s="75">
        <f t="shared" si="8"/>
        <v>0.850889192886457</v>
      </c>
      <c r="M38" s="76">
        <f t="shared" si="9"/>
        <v>0.8782489740082081</v>
      </c>
      <c r="N38" s="75">
        <f t="shared" si="10"/>
        <v>0.796169630642955</v>
      </c>
      <c r="O38" s="76">
        <f t="shared" si="11"/>
        <v>0.8235294117647061</v>
      </c>
      <c r="P38" s="77">
        <f t="shared" si="12"/>
        <v>1.043613707165109</v>
      </c>
      <c r="Q38" s="77">
        <f t="shared" si="13"/>
        <v>1.0664451827242525</v>
      </c>
    </row>
    <row r="39" spans="1:17" ht="12.75" customHeight="1">
      <c r="A39" s="79">
        <v>21.5</v>
      </c>
      <c r="B39" s="79"/>
      <c r="C39" s="81">
        <f t="shared" si="0"/>
        <v>0.021717171717171715</v>
      </c>
      <c r="D39" s="80">
        <f t="shared" si="1"/>
        <v>0.021078431372549018</v>
      </c>
      <c r="E39" s="84">
        <f t="shared" si="2"/>
        <v>0.047853375527426155</v>
      </c>
      <c r="F39" s="80">
        <f t="shared" si="3"/>
        <v>0.046385480572597136</v>
      </c>
      <c r="G39" s="83">
        <f t="shared" si="4"/>
        <v>0.10216131756756756</v>
      </c>
      <c r="H39" s="82">
        <f t="shared" si="5"/>
        <v>0.09882271241830064</v>
      </c>
      <c r="I39" s="74"/>
      <c r="J39" s="75">
        <f t="shared" si="6"/>
        <v>0.8923742563547864</v>
      </c>
      <c r="K39" s="76">
        <f t="shared" si="7"/>
        <v>0.9194159004867496</v>
      </c>
      <c r="L39" s="75">
        <f t="shared" si="8"/>
        <v>0.854515954570038</v>
      </c>
      <c r="M39" s="76">
        <f t="shared" si="9"/>
        <v>0.8815575987020012</v>
      </c>
      <c r="N39" s="75">
        <f t="shared" si="10"/>
        <v>0.8004326663061115</v>
      </c>
      <c r="O39" s="76">
        <f t="shared" si="11"/>
        <v>0.8274743104380748</v>
      </c>
      <c r="P39" s="77">
        <f t="shared" si="12"/>
        <v>1.0429447852760734</v>
      </c>
      <c r="Q39" s="77">
        <f t="shared" si="13"/>
        <v>1.065359477124183</v>
      </c>
    </row>
    <row r="40" spans="1:17" ht="12.75" customHeight="1">
      <c r="A40" s="79">
        <v>21.75</v>
      </c>
      <c r="B40" s="79"/>
      <c r="C40" s="81">
        <f t="shared" si="0"/>
        <v>0.021393034825870644</v>
      </c>
      <c r="D40" s="80">
        <f t="shared" si="1"/>
        <v>0.02077294685990338</v>
      </c>
      <c r="E40" s="84">
        <f t="shared" si="2"/>
        <v>0.0471079958463136</v>
      </c>
      <c r="F40" s="80">
        <f t="shared" si="3"/>
        <v>0.04568479355488419</v>
      </c>
      <c r="G40" s="83">
        <f t="shared" si="4"/>
        <v>0.1004642857142857</v>
      </c>
      <c r="H40" s="82">
        <f t="shared" si="5"/>
        <v>0.09723392282958199</v>
      </c>
      <c r="I40" s="74"/>
      <c r="J40" s="75">
        <f t="shared" si="6"/>
        <v>0.8954824913124835</v>
      </c>
      <c r="K40" s="76">
        <f t="shared" si="7"/>
        <v>0.9222133119486768</v>
      </c>
      <c r="L40" s="75">
        <f t="shared" si="8"/>
        <v>0.8580593424218125</v>
      </c>
      <c r="M40" s="76">
        <f t="shared" si="9"/>
        <v>0.8847901630580058</v>
      </c>
      <c r="N40" s="75">
        <f t="shared" si="10"/>
        <v>0.8045977011494255</v>
      </c>
      <c r="O40" s="76">
        <f t="shared" si="11"/>
        <v>0.831328521785619</v>
      </c>
      <c r="P40" s="77">
        <f t="shared" si="12"/>
        <v>1.042296072507553</v>
      </c>
      <c r="Q40" s="77">
        <f t="shared" si="13"/>
        <v>1.0643086816720255</v>
      </c>
    </row>
    <row r="41" spans="1:17" ht="12.75" customHeight="1">
      <c r="A41" s="79">
        <v>22</v>
      </c>
      <c r="B41" s="79"/>
      <c r="C41" s="81">
        <f t="shared" si="0"/>
        <v>0.021078431372549018</v>
      </c>
      <c r="D41" s="80">
        <f t="shared" si="1"/>
        <v>0.020476190476190474</v>
      </c>
      <c r="E41" s="84">
        <f t="shared" si="2"/>
        <v>0.046385480572597136</v>
      </c>
      <c r="F41" s="80">
        <f t="shared" si="3"/>
        <v>0.04500496031746031</v>
      </c>
      <c r="G41" s="83">
        <f t="shared" si="4"/>
        <v>0.09882271241830064</v>
      </c>
      <c r="H41" s="82">
        <f t="shared" si="5"/>
        <v>0.09569541139240506</v>
      </c>
      <c r="I41" s="74"/>
      <c r="J41" s="75">
        <f t="shared" si="6"/>
        <v>0.8985200845665962</v>
      </c>
      <c r="K41" s="76">
        <f t="shared" si="7"/>
        <v>0.9249471458773784</v>
      </c>
      <c r="L41" s="75">
        <f t="shared" si="8"/>
        <v>0.8615221987315012</v>
      </c>
      <c r="M41" s="76">
        <f t="shared" si="9"/>
        <v>0.8879492600422835</v>
      </c>
      <c r="N41" s="75">
        <f t="shared" si="10"/>
        <v>0.8086680761099366</v>
      </c>
      <c r="O41" s="76">
        <f t="shared" si="11"/>
        <v>0.8350951374207187</v>
      </c>
      <c r="P41" s="77">
        <f t="shared" si="12"/>
        <v>1.0416666666666663</v>
      </c>
      <c r="Q41" s="77">
        <f t="shared" si="13"/>
        <v>1.0632911392405067</v>
      </c>
    </row>
    <row r="42" spans="1:17" ht="12.75" customHeight="1">
      <c r="A42" s="79">
        <v>22.25</v>
      </c>
      <c r="B42" s="79"/>
      <c r="C42" s="81">
        <f t="shared" si="0"/>
        <v>0.02077294685990338</v>
      </c>
      <c r="D42" s="80">
        <f t="shared" si="1"/>
        <v>0.020187793427230045</v>
      </c>
      <c r="E42" s="84">
        <f t="shared" si="2"/>
        <v>0.04568479355488419</v>
      </c>
      <c r="F42" s="80">
        <f t="shared" si="3"/>
        <v>0.04434506353861192</v>
      </c>
      <c r="G42" s="83">
        <f t="shared" si="4"/>
        <v>0.09723392282958199</v>
      </c>
      <c r="H42" s="82">
        <f t="shared" si="5"/>
        <v>0.09420482866043613</v>
      </c>
      <c r="I42" s="74"/>
      <c r="J42" s="75">
        <f t="shared" si="6"/>
        <v>0.9014894172981447</v>
      </c>
      <c r="K42" s="76">
        <f t="shared" si="7"/>
        <v>0.9276195453357722</v>
      </c>
      <c r="L42" s="75">
        <f t="shared" si="8"/>
        <v>0.8649072380454664</v>
      </c>
      <c r="M42" s="76">
        <f t="shared" si="9"/>
        <v>0.8910373660830939</v>
      </c>
      <c r="N42" s="75">
        <f t="shared" si="10"/>
        <v>0.8126469819702118</v>
      </c>
      <c r="O42" s="76">
        <f t="shared" si="11"/>
        <v>0.838777110007839</v>
      </c>
      <c r="P42" s="77">
        <f t="shared" si="12"/>
        <v>1.0410557184750733</v>
      </c>
      <c r="Q42" s="77">
        <f t="shared" si="13"/>
        <v>1.0623052959501558</v>
      </c>
    </row>
    <row r="43" spans="1:17" ht="12.75" customHeight="1">
      <c r="A43" s="79">
        <v>22.5</v>
      </c>
      <c r="B43" s="79"/>
      <c r="C43" s="81">
        <f t="shared" si="0"/>
        <v>0.020476190476190474</v>
      </c>
      <c r="D43" s="80">
        <f t="shared" si="1"/>
        <v>0.019907407407407405</v>
      </c>
      <c r="E43" s="84">
        <f t="shared" si="2"/>
        <v>0.04500496031746031</v>
      </c>
      <c r="F43" s="80">
        <f t="shared" si="3"/>
        <v>0.04370423892100193</v>
      </c>
      <c r="G43" s="83">
        <f t="shared" si="4"/>
        <v>0.09569541139240506</v>
      </c>
      <c r="H43" s="82">
        <f t="shared" si="5"/>
        <v>0.09275996932515336</v>
      </c>
      <c r="I43" s="74"/>
      <c r="J43" s="75">
        <f t="shared" si="6"/>
        <v>0.9043927648578811</v>
      </c>
      <c r="K43" s="76">
        <f t="shared" si="7"/>
        <v>0.9302325581395349</v>
      </c>
      <c r="L43" s="75">
        <f t="shared" si="8"/>
        <v>0.868217054263566</v>
      </c>
      <c r="M43" s="76">
        <f t="shared" si="9"/>
        <v>0.8940568475452196</v>
      </c>
      <c r="N43" s="75">
        <f t="shared" si="10"/>
        <v>0.8165374677002584</v>
      </c>
      <c r="O43" s="76">
        <f t="shared" si="11"/>
        <v>0.8423772609819122</v>
      </c>
      <c r="P43" s="77">
        <f t="shared" si="12"/>
        <v>1.0404624277456647</v>
      </c>
      <c r="Q43" s="77">
        <f t="shared" si="13"/>
        <v>1.0613496932515336</v>
      </c>
    </row>
    <row r="44" spans="1:17" ht="12.75" customHeight="1">
      <c r="A44" s="79">
        <v>22.75</v>
      </c>
      <c r="B44" s="79"/>
      <c r="C44" s="81">
        <f t="shared" si="0"/>
        <v>0.020187793427230045</v>
      </c>
      <c r="D44" s="80">
        <f t="shared" si="1"/>
        <v>0.019634703196347032</v>
      </c>
      <c r="E44" s="84">
        <f t="shared" si="2"/>
        <v>0.04434506353861192</v>
      </c>
      <c r="F44" s="80">
        <f t="shared" si="3"/>
        <v>0.04308167141500475</v>
      </c>
      <c r="G44" s="83">
        <f t="shared" si="4"/>
        <v>0.09420482866043613</v>
      </c>
      <c r="H44" s="82">
        <f t="shared" si="5"/>
        <v>0.09135876132930512</v>
      </c>
      <c r="I44" s="74"/>
      <c r="J44" s="75">
        <f t="shared" si="6"/>
        <v>0.9072323025811398</v>
      </c>
      <c r="K44" s="76">
        <f t="shared" si="7"/>
        <v>0.9327881420904677</v>
      </c>
      <c r="L44" s="75">
        <f t="shared" si="8"/>
        <v>0.8714541272680808</v>
      </c>
      <c r="M44" s="76">
        <f t="shared" si="9"/>
        <v>0.8970099667774086</v>
      </c>
      <c r="N44" s="75">
        <f t="shared" si="10"/>
        <v>0.8203424482494249</v>
      </c>
      <c r="O44" s="76">
        <f t="shared" si="11"/>
        <v>0.845898287758753</v>
      </c>
      <c r="P44" s="77">
        <f t="shared" si="12"/>
        <v>1.03988603988604</v>
      </c>
      <c r="Q44" s="77">
        <f t="shared" si="13"/>
        <v>1.0604229607250755</v>
      </c>
    </row>
    <row r="45" spans="1:17" ht="12.75" customHeight="1">
      <c r="A45" s="85">
        <v>23</v>
      </c>
      <c r="B45" s="85"/>
      <c r="C45" s="86">
        <f t="shared" si="0"/>
        <v>0.019907407407407405</v>
      </c>
      <c r="D45" s="87">
        <f t="shared" si="1"/>
        <v>0.01936936936936937</v>
      </c>
      <c r="E45" s="88">
        <f t="shared" si="2"/>
        <v>0.04370423892100193</v>
      </c>
      <c r="F45" s="87">
        <f t="shared" si="3"/>
        <v>0.04247659176029962</v>
      </c>
      <c r="G45" s="89">
        <f t="shared" si="4"/>
        <v>0.09275996932515336</v>
      </c>
      <c r="H45" s="90">
        <f t="shared" si="5"/>
        <v>0.08999925595238094</v>
      </c>
      <c r="I45" s="91"/>
      <c r="J45" s="92">
        <f t="shared" si="6"/>
        <v>0.9100101112234582</v>
      </c>
      <c r="K45" s="93">
        <f t="shared" si="7"/>
        <v>0.9352881698685542</v>
      </c>
      <c r="L45" s="92">
        <f t="shared" si="8"/>
        <v>0.8746208291203237</v>
      </c>
      <c r="M45" s="93">
        <f t="shared" si="9"/>
        <v>0.8998988877654197</v>
      </c>
      <c r="N45" s="92">
        <f t="shared" si="10"/>
        <v>0.8240647118301316</v>
      </c>
      <c r="O45" s="93">
        <f t="shared" si="11"/>
        <v>0.8493427704752275</v>
      </c>
      <c r="P45" s="77">
        <f t="shared" si="12"/>
        <v>1.0393258426966292</v>
      </c>
      <c r="Q45" s="77">
        <f t="shared" si="13"/>
        <v>1.0595238095238095</v>
      </c>
    </row>
  </sheetData>
  <mergeCells count="7">
    <mergeCell ref="A1:O1"/>
    <mergeCell ref="C2:D2"/>
    <mergeCell ref="E2:F2"/>
    <mergeCell ref="G2:H2"/>
    <mergeCell ref="J2:K2"/>
    <mergeCell ref="L2:M2"/>
    <mergeCell ref="N2:O2"/>
  </mergeCells>
  <printOptions/>
  <pageMargins left="0.5118055555555555" right="0.5118055555555555" top="0.15763888888888888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</dc:creator>
  <cp:keywords/>
  <dc:description/>
  <cp:lastModifiedBy>gil</cp:lastModifiedBy>
  <dcterms:created xsi:type="dcterms:W3CDTF">2018-12-24T14:17:57Z</dcterms:created>
  <dcterms:modified xsi:type="dcterms:W3CDTF">2019-01-10T21:36:04Z</dcterms:modified>
  <cp:category/>
  <cp:version/>
  <cp:contentType/>
  <cp:contentStatus/>
</cp:coreProperties>
</file>